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IL\Secretariat_general\Politique_Energetique\Equiwatt\3 - Projets entreprises\2 - Subventions projets PME\8. Calculs des économies d'énergie\"/>
    </mc:Choice>
  </mc:AlternateContent>
  <bookViews>
    <workbookView xWindow="240" yWindow="120" windowWidth="19125" windowHeight="9060"/>
  </bookViews>
  <sheets>
    <sheet name="Calcul éclairage" sheetId="6" r:id="rId1"/>
    <sheet name="Calcul éclairage_exemple" sheetId="8" r:id="rId2"/>
    <sheet name="liste_affectations local" sheetId="3" state="hidden" r:id="rId3"/>
    <sheet name="mode de régulation" sheetId="4" state="hidden" r:id="rId4"/>
  </sheets>
  <definedNames>
    <definedName name="_xlnm.Print_Area" localSheetId="0">'Calcul éclairage'!$A$1:$M$39</definedName>
    <definedName name="_xlnm.Print_Area" localSheetId="1">'Calcul éclairage_exemple'!$A$1:$M$39</definedName>
  </definedNames>
  <calcPr calcId="152511"/>
</workbook>
</file>

<file path=xl/calcChain.xml><?xml version="1.0" encoding="utf-8"?>
<calcChain xmlns="http://schemas.openxmlformats.org/spreadsheetml/2006/main">
  <c r="L47" i="8" l="1"/>
  <c r="K47" i="8"/>
  <c r="I47" i="8"/>
  <c r="J47" i="8" s="1"/>
  <c r="L46" i="8"/>
  <c r="K46" i="8"/>
  <c r="I46" i="8"/>
  <c r="J46" i="8" s="1"/>
  <c r="L45" i="8"/>
  <c r="M45" i="8" s="1"/>
  <c r="K45" i="8"/>
  <c r="I45" i="8"/>
  <c r="J45" i="8" s="1"/>
  <c r="L44" i="8"/>
  <c r="K44" i="8"/>
  <c r="I44" i="8"/>
  <c r="J44" i="8" s="1"/>
  <c r="L43" i="8"/>
  <c r="K43" i="8"/>
  <c r="J43" i="8"/>
  <c r="I43" i="8"/>
  <c r="L42" i="8"/>
  <c r="K42" i="8"/>
  <c r="I42" i="8"/>
  <c r="J42" i="8" s="1"/>
  <c r="L41" i="8"/>
  <c r="K41" i="8"/>
  <c r="I41" i="8"/>
  <c r="J41" i="8" s="1"/>
  <c r="L40" i="8"/>
  <c r="K40" i="8"/>
  <c r="I40" i="8"/>
  <c r="J40" i="8" s="1"/>
  <c r="L39" i="8"/>
  <c r="K39" i="8"/>
  <c r="J39" i="8"/>
  <c r="I39" i="8"/>
  <c r="L38" i="8"/>
  <c r="K38" i="8"/>
  <c r="I38" i="8"/>
  <c r="J38" i="8" s="1"/>
  <c r="L37" i="8"/>
  <c r="K37" i="8"/>
  <c r="I37" i="8"/>
  <c r="J37" i="8" s="1"/>
  <c r="L36" i="8"/>
  <c r="K36" i="8"/>
  <c r="I36" i="8"/>
  <c r="J36" i="8" s="1"/>
  <c r="M36" i="8" s="1"/>
  <c r="L35" i="8"/>
  <c r="K35" i="8"/>
  <c r="I35" i="8"/>
  <c r="J35" i="8" s="1"/>
  <c r="L34" i="8"/>
  <c r="M34" i="8" s="1"/>
  <c r="K34" i="8"/>
  <c r="I34" i="8"/>
  <c r="J34" i="8" s="1"/>
  <c r="L33" i="8"/>
  <c r="M33" i="8" s="1"/>
  <c r="K33" i="8"/>
  <c r="I33" i="8"/>
  <c r="J33" i="8" s="1"/>
  <c r="L32" i="8"/>
  <c r="K32" i="8"/>
  <c r="I32" i="8"/>
  <c r="J32" i="8" s="1"/>
  <c r="M32" i="8" s="1"/>
  <c r="L28" i="8"/>
  <c r="K28" i="8"/>
  <c r="I28" i="8"/>
  <c r="J28" i="8" s="1"/>
  <c r="L27" i="8"/>
  <c r="K27" i="8"/>
  <c r="I27" i="8"/>
  <c r="J27" i="8" s="1"/>
  <c r="L26" i="8"/>
  <c r="K26" i="8"/>
  <c r="I26" i="8"/>
  <c r="J26" i="8" s="1"/>
  <c r="L25" i="8"/>
  <c r="K25" i="8"/>
  <c r="J25" i="8"/>
  <c r="I25" i="8"/>
  <c r="L24" i="8"/>
  <c r="K24" i="8"/>
  <c r="J24" i="8"/>
  <c r="I24" i="8"/>
  <c r="L23" i="8"/>
  <c r="K23" i="8"/>
  <c r="I23" i="8"/>
  <c r="J23" i="8" s="1"/>
  <c r="L22" i="8"/>
  <c r="K22" i="8"/>
  <c r="I22" i="8"/>
  <c r="J22" i="8" s="1"/>
  <c r="M22" i="8" s="1"/>
  <c r="L21" i="8"/>
  <c r="K21" i="8"/>
  <c r="I21" i="8"/>
  <c r="J21" i="8" s="1"/>
  <c r="L20" i="8"/>
  <c r="K20" i="8"/>
  <c r="I20" i="8"/>
  <c r="J20" i="8" s="1"/>
  <c r="L19" i="8"/>
  <c r="K19" i="8"/>
  <c r="I19" i="8"/>
  <c r="J19" i="8" s="1"/>
  <c r="L18" i="8"/>
  <c r="K18" i="8"/>
  <c r="I18" i="8"/>
  <c r="J18" i="8" s="1"/>
  <c r="L17" i="8"/>
  <c r="K17" i="8"/>
  <c r="J17" i="8"/>
  <c r="I17" i="8"/>
  <c r="L16" i="8"/>
  <c r="K16" i="8"/>
  <c r="J16" i="8"/>
  <c r="I16" i="8"/>
  <c r="L15" i="8"/>
  <c r="K15" i="8"/>
  <c r="I15" i="8"/>
  <c r="J15" i="8" s="1"/>
  <c r="L14" i="8"/>
  <c r="K14" i="8"/>
  <c r="I14" i="8"/>
  <c r="J14" i="8" s="1"/>
  <c r="L13" i="8"/>
  <c r="K13" i="8"/>
  <c r="I13" i="8"/>
  <c r="J13" i="8" s="1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B7" i="4"/>
  <c r="M38" i="8" l="1"/>
  <c r="M39" i="8"/>
  <c r="M35" i="8"/>
  <c r="M43" i="8"/>
  <c r="M47" i="8"/>
  <c r="M15" i="8"/>
  <c r="M16" i="8"/>
  <c r="M23" i="8"/>
  <c r="M24" i="8"/>
  <c r="M17" i="8"/>
  <c r="M20" i="8"/>
  <c r="M25" i="8"/>
  <c r="M28" i="8"/>
  <c r="M13" i="8"/>
  <c r="M21" i="8"/>
  <c r="M18" i="8"/>
  <c r="M26" i="8"/>
  <c r="M40" i="8"/>
  <c r="M44" i="8"/>
  <c r="M14" i="8"/>
  <c r="M37" i="8"/>
  <c r="M42" i="8"/>
  <c r="M30" i="8"/>
  <c r="M19" i="8"/>
  <c r="M11" i="8" s="1"/>
  <c r="M27" i="8"/>
  <c r="M41" i="8"/>
  <c r="M46" i="8"/>
  <c r="M5" i="8" l="1"/>
  <c r="K5" i="8" s="1"/>
  <c r="F9" i="8"/>
  <c r="K32" i="6"/>
  <c r="J32" i="6"/>
  <c r="I32" i="6"/>
  <c r="J13" i="6"/>
  <c r="I13" i="6"/>
  <c r="C9" i="8" l="1"/>
  <c r="J9" i="8" s="1"/>
  <c r="J8" i="8"/>
  <c r="M32" i="6"/>
  <c r="D33" i="3"/>
  <c r="K47" i="6" l="1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M19" i="6" s="1"/>
  <c r="I18" i="6"/>
  <c r="J18" i="6" s="1"/>
  <c r="I17" i="6"/>
  <c r="J17" i="6" s="1"/>
  <c r="I16" i="6"/>
  <c r="J16" i="6" s="1"/>
  <c r="I15" i="6"/>
  <c r="J15" i="6" s="1"/>
  <c r="I14" i="6"/>
  <c r="J14" i="6" s="1"/>
  <c r="D34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M13" i="6" l="1"/>
  <c r="M11" i="6" s="1"/>
  <c r="M16" i="6"/>
  <c r="M20" i="6"/>
  <c r="M47" i="6"/>
  <c r="M17" i="6"/>
  <c r="M18" i="6"/>
  <c r="M45" i="6"/>
  <c r="M15" i="6"/>
  <c r="M46" i="6"/>
  <c r="M24" i="6"/>
  <c r="M28" i="6"/>
  <c r="M27" i="6"/>
  <c r="M25" i="6"/>
  <c r="M23" i="6"/>
  <c r="M43" i="6"/>
  <c r="M40" i="6"/>
  <c r="M41" i="6"/>
  <c r="M42" i="6"/>
  <c r="M44" i="6"/>
  <c r="M26" i="6"/>
  <c r="M21" i="6"/>
  <c r="M14" i="6"/>
  <c r="M22" i="6"/>
  <c r="I33" i="6" l="1"/>
  <c r="J33" i="6" s="1"/>
  <c r="M33" i="6" s="1"/>
  <c r="I34" i="6"/>
  <c r="J34" i="6" s="1"/>
  <c r="M34" i="6" s="1"/>
  <c r="I35" i="6"/>
  <c r="J35" i="6" s="1"/>
  <c r="M35" i="6" s="1"/>
  <c r="I36" i="6"/>
  <c r="J36" i="6" s="1"/>
  <c r="M36" i="6" s="1"/>
  <c r="I37" i="6"/>
  <c r="J37" i="6" s="1"/>
  <c r="M37" i="6" s="1"/>
  <c r="I38" i="6"/>
  <c r="J38" i="6" s="1"/>
  <c r="M38" i="6" s="1"/>
  <c r="I39" i="6"/>
  <c r="J39" i="6" s="1"/>
  <c r="M39" i="6" s="1"/>
  <c r="M30" i="6" l="1"/>
  <c r="M5" i="6" s="1"/>
  <c r="C9" i="6" s="1"/>
  <c r="F9" i="6" l="1"/>
  <c r="J9" i="6" l="1"/>
  <c r="J8" i="6"/>
  <c r="K5" i="6"/>
</calcChain>
</file>

<file path=xl/comments1.xml><?xml version="1.0" encoding="utf-8"?>
<comments xmlns="http://schemas.openxmlformats.org/spreadsheetml/2006/main">
  <authors>
    <author>Antille Baptiste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Antille Baptiste:</t>
        </r>
        <r>
          <rPr>
            <sz val="9"/>
            <color indexed="81"/>
            <rFont val="Tahoma"/>
            <charset val="1"/>
          </rPr>
          <t xml:space="preserve">
selon norme SIA 387-4_2017, chapitre 3.3.3.6</t>
        </r>
      </text>
    </comment>
  </commentList>
</comments>
</file>

<file path=xl/sharedStrings.xml><?xml version="1.0" encoding="utf-8"?>
<sst xmlns="http://schemas.openxmlformats.org/spreadsheetml/2006/main" count="140" uniqueCount="77">
  <si>
    <t>Consommation</t>
  </si>
  <si>
    <t>Tubes fluorescents 2x58W</t>
  </si>
  <si>
    <t>Lampes halogènes 55W</t>
  </si>
  <si>
    <t>Avant</t>
  </si>
  <si>
    <t xml:space="preserve">Après </t>
  </si>
  <si>
    <t>Tubes LED 2x26W</t>
  </si>
  <si>
    <t>Lampes LED 8W</t>
  </si>
  <si>
    <t>Economie d'énergie totale du projet</t>
  </si>
  <si>
    <t>Coût de l'énergie</t>
  </si>
  <si>
    <t>Temps de retour sur investissement</t>
  </si>
  <si>
    <t>Economies</t>
  </si>
  <si>
    <t>Subvention équiwatt</t>
  </si>
  <si>
    <t>ROI avec subvention</t>
  </si>
  <si>
    <t>ROI sans subvention</t>
  </si>
  <si>
    <t>Coût du projet</t>
  </si>
  <si>
    <t>Coût de réalisation HT</t>
  </si>
  <si>
    <t>Mode de régulation</t>
  </si>
  <si>
    <t>Catégories selon SIA 2024</t>
  </si>
  <si>
    <t>Description</t>
  </si>
  <si>
    <t>Interrupteur manuel ON/OFF</t>
  </si>
  <si>
    <t>Nombre de luminaires</t>
  </si>
  <si>
    <t>Nombre de sources lumineuses par luminaire</t>
  </si>
  <si>
    <t>Puissance des sources lumineuses</t>
  </si>
  <si>
    <t>Puissance du ballast / transformateur</t>
  </si>
  <si>
    <t>Puissance totale du luminaire</t>
  </si>
  <si>
    <t>Puissance totale</t>
  </si>
  <si>
    <t>Heures annuelles de fonctionnement selon SIA 2024</t>
  </si>
  <si>
    <t>Facteur de correction des heures selon mode de régulation</t>
  </si>
  <si>
    <t>Garage collectif</t>
  </si>
  <si>
    <t>Hôtel - chambre</t>
  </si>
  <si>
    <t>Hôtel - réception, zone d'accueil</t>
  </si>
  <si>
    <t>Administration - bureau indivuel ou collectif (max 6 personnes)</t>
  </si>
  <si>
    <t>Administration - bureau open-space</t>
  </si>
  <si>
    <t>Administration - salle de réunion</t>
  </si>
  <si>
    <t>Administration - zone d'accueil, guichets</t>
  </si>
  <si>
    <t>Ecole - salle de classe</t>
  </si>
  <si>
    <t>Ecole - salle des maîtres</t>
  </si>
  <si>
    <t>Ecole - bibliothèque</t>
  </si>
  <si>
    <t>Ecole - auditoire</t>
  </si>
  <si>
    <t>Magasin, commerce</t>
  </si>
  <si>
    <t>Magasin, commerce - meubles, bricolage</t>
  </si>
  <si>
    <t>Restaurant - salle à manger</t>
  </si>
  <si>
    <t>Restaurant self-service - salle à manger</t>
  </si>
  <si>
    <t>Restaurant - cuisine</t>
  </si>
  <si>
    <t>Restaurant self-service - cuisine</t>
  </si>
  <si>
    <t>Locaux collectifs - salle de spectacles</t>
  </si>
  <si>
    <t>Locaux collectifs - salle polyvalente</t>
  </si>
  <si>
    <t>Locaux de sport - salle de fitness</t>
  </si>
  <si>
    <t>Locaux de sport - piscine couverte</t>
  </si>
  <si>
    <t>Locaux de sport - salle de gymnastique (école, association, etc.)</t>
  </si>
  <si>
    <t>Ecole - locaux spéciaux (laboratoire, cantine, etc.)</t>
  </si>
  <si>
    <t>Locaux de sport - vestiaires, douches</t>
  </si>
  <si>
    <t>Communs d'immeuble - buanderie, séchoir</t>
  </si>
  <si>
    <t>Valeur à renseigner manuellement</t>
  </si>
  <si>
    <t>Locaux secondaires (remise, dépôt, etc.)</t>
  </si>
  <si>
    <t>Affectation du local</t>
  </si>
  <si>
    <t>Economie annuelle</t>
  </si>
  <si>
    <t>Autre - décrire l'affectation</t>
  </si>
  <si>
    <t>Communs d'immeuble - corridor, couloir, hall d'entrée, cage d'escaliers</t>
  </si>
  <si>
    <t>Locaux collectifs - halle d'exposition, musée</t>
  </si>
  <si>
    <t>Surface de dégagement - corridor, couloir, hall d'entrée</t>
  </si>
  <si>
    <t>WC, salle de bain, douche</t>
  </si>
  <si>
    <t>Facteur de réduction des heures de fonctionnement à pleine charge selon SIA 387/4 - tableau 6</t>
  </si>
  <si>
    <t>Détecteur de présence</t>
  </si>
  <si>
    <t>Autre</t>
  </si>
  <si>
    <t>valeur à renseigner manuellement</t>
  </si>
  <si>
    <t>Heures d'utilisation à pleine charge corrigée avec facteur de simultanéité</t>
  </si>
  <si>
    <t>Facteur de correction de la simultanéité selon SIA 387/4 - tableau 7 (utilisation sporadique)</t>
  </si>
  <si>
    <t>Minuterie</t>
  </si>
  <si>
    <t>Nom du projet</t>
  </si>
  <si>
    <t>Désignation du local</t>
  </si>
  <si>
    <t>Désignation du luminaire</t>
  </si>
  <si>
    <t>Niveau 1 - local 1.1 - bureau</t>
  </si>
  <si>
    <t>Niveau 2 - local 2.1 - salle de conférences</t>
  </si>
  <si>
    <t>Heures d'utilisation à pleine charge selon SIA 2024</t>
  </si>
  <si>
    <t>Détecteur de présence intégré au luminaire (corridor, couloir, hall d'entrée, cage d'escaliers)</t>
  </si>
  <si>
    <t>Exemple de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</si>
</sst>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&quot; W&quot;"/>
    <numFmt numFmtId="165" formatCode="#,##0&quot; h&quot;"/>
    <numFmt numFmtId="166" formatCode="#,##0&quot; kWh/an&quot;"/>
    <numFmt numFmtId="167" formatCode="#,##0&quot; ct/kWh&quot;"/>
    <numFmt numFmtId="168" formatCode="#,##0&quot;.-&quot;"/>
    <numFmt numFmtId="169" formatCode="#,##0.0&quot; ans&quot;"/>
    <numFmt numFmtId="170" formatCode="#,##0&quot;.-/an&quot;"/>
    <numFmt numFmtId="171" formatCode="0.0"/>
    <numFmt numFmtId="172" formatCode="#,##0.0&quot; W&quot;"/>
    <numFmt numFmtId="173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theme="4" tint="-0.24997711111789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color theme="1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9" fontId="2" fillId="4" borderId="0" xfId="0" applyNumberFormat="1" applyFont="1" applyFill="1" applyAlignment="1">
      <alignment horizontal="center" vertical="center"/>
    </xf>
    <xf numFmtId="166" fontId="2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168" fontId="5" fillId="0" borderId="0" xfId="0" applyNumberFormat="1" applyFont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71" fontId="6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8" fontId="4" fillId="0" borderId="0" xfId="0" applyNumberFormat="1" applyFont="1" applyAlignment="1" applyProtection="1">
      <alignment vertical="center" wrapText="1"/>
      <protection locked="0"/>
    </xf>
    <xf numFmtId="167" fontId="4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" fontId="6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71" fontId="13" fillId="0" borderId="3" xfId="0" applyNumberFormat="1" applyFont="1" applyBorder="1" applyAlignment="1">
      <alignment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3" formatCode="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3179605</xdr:colOff>
      <xdr:row>0</xdr:row>
      <xdr:rowOff>858426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79605" cy="858426"/>
        </a:xfrm>
        <a:prstGeom prst="rect">
          <a:avLst/>
        </a:prstGeom>
      </xdr:spPr>
    </xdr:pic>
    <xdr:clientData/>
  </xdr:twoCellAnchor>
  <xdr:twoCellAnchor editAs="oneCell">
    <xdr:from>
      <xdr:col>11</xdr:col>
      <xdr:colOff>520840</xdr:colOff>
      <xdr:row>0</xdr:row>
      <xdr:rowOff>0</xdr:rowOff>
    </xdr:from>
    <xdr:to>
      <xdr:col>13</xdr:col>
      <xdr:colOff>1</xdr:colOff>
      <xdr:row>0</xdr:row>
      <xdr:rowOff>834907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23803" y="0"/>
          <a:ext cx="2230827" cy="834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3179605</xdr:colOff>
      <xdr:row>0</xdr:row>
      <xdr:rowOff>858426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79605" cy="858426"/>
        </a:xfrm>
        <a:prstGeom prst="rect">
          <a:avLst/>
        </a:prstGeom>
      </xdr:spPr>
    </xdr:pic>
    <xdr:clientData/>
  </xdr:twoCellAnchor>
  <xdr:twoCellAnchor editAs="oneCell">
    <xdr:from>
      <xdr:col>11</xdr:col>
      <xdr:colOff>520840</xdr:colOff>
      <xdr:row>0</xdr:row>
      <xdr:rowOff>0</xdr:rowOff>
    </xdr:from>
    <xdr:to>
      <xdr:col>13</xdr:col>
      <xdr:colOff>1</xdr:colOff>
      <xdr:row>0</xdr:row>
      <xdr:rowOff>834907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47765" y="0"/>
          <a:ext cx="2241411" cy="834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leau10" displayName="Tableau10" ref="A3:A34" totalsRowShown="0" headerRowDxfId="19" dataDxfId="18">
  <autoFilter ref="A3:A34"/>
  <tableColumns count="1">
    <tableColumn id="1" name="Catégories selon SIA 2024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Tableau11" displayName="Tableau11" ref="B3:D34" totalsRowShown="0" headerRowDxfId="16" dataDxfId="15">
  <autoFilter ref="B3:D34"/>
  <tableColumns count="3">
    <tableColumn id="1" name="Heures d'utilisation à pleine charge selon SIA 2024" dataDxfId="14"/>
    <tableColumn id="2" name="Facteur de correction de la simultanéité selon SIA 387/4 - tableau 7 (utilisation sporadique)" dataDxfId="13"/>
    <tableColumn id="3" name="Heures d'utilisation à pleine charge corrigée avec facteur de simultanéité" dataDxfId="12">
      <calculatedColumnFormula>Tableau11[[#This Row],[Heures d''utilisation à pleine charge selon SIA 2024]]*Tableau11[[#This Row],[Facteur de correction de la simultanéité selon SIA 387/4 - tableau 7 (utilisation sporadique)]]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3:A8" totalsRowShown="0" headerRowDxfId="5" dataDxfId="4" headerRowBorderDxfId="2" tableBorderDxfId="3" totalsRowBorderDxfId="1">
  <autoFilter ref="A3:A8"/>
  <tableColumns count="1">
    <tableColumn id="1" name="Description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Tableau8" displayName="Tableau8" ref="B3:B8" totalsRowShown="0" headerRowDxfId="11" dataDxfId="9" headerRowBorderDxfId="10" tableBorderDxfId="8" totalsRowBorderDxfId="7">
  <autoFilter ref="B3:B8"/>
  <tableColumns count="1">
    <tableColumn id="1" name="Facteur de réduction des heures de fonctionnement à pleine charge selon SIA 387/4 - tableau 6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64" zoomScaleNormal="64" workbookViewId="0">
      <selection activeCell="C24" sqref="C24"/>
    </sheetView>
  </sheetViews>
  <sheetFormatPr baseColWidth="10" defaultColWidth="11.42578125" defaultRowHeight="14.25" x14ac:dyDescent="0.25"/>
  <cols>
    <col min="1" max="3" width="54.7109375" style="7" customWidth="1"/>
    <col min="4" max="4" width="64.7109375" style="7" customWidth="1"/>
    <col min="5" max="16" width="20.7109375" style="7" customWidth="1"/>
    <col min="17" max="16384" width="11.42578125" style="7"/>
  </cols>
  <sheetData>
    <row r="1" spans="1:16" ht="75" customHeight="1" x14ac:dyDescent="0.25"/>
    <row r="3" spans="1:16" ht="20.25" x14ac:dyDescent="0.25">
      <c r="A3" s="52" t="s">
        <v>69</v>
      </c>
      <c r="B3" s="52"/>
    </row>
    <row r="5" spans="1:16" ht="25.5" customHeight="1" x14ac:dyDescent="0.25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  <c r="K5" s="5" t="e">
        <f>M5/M11</f>
        <v>#DIV/0!</v>
      </c>
      <c r="L5" s="4"/>
      <c r="M5" s="6">
        <f>M11-M30</f>
        <v>0</v>
      </c>
      <c r="N5" s="10"/>
      <c r="O5" s="10"/>
      <c r="P5" s="10"/>
    </row>
    <row r="6" spans="1:16" x14ac:dyDescent="0.25">
      <c r="N6" s="10"/>
      <c r="O6" s="10"/>
      <c r="P6" s="10"/>
    </row>
    <row r="7" spans="1:16" ht="15" x14ac:dyDescent="0.25">
      <c r="A7" s="8" t="s">
        <v>14</v>
      </c>
      <c r="B7" s="8"/>
      <c r="C7" s="9"/>
      <c r="D7" s="9"/>
      <c r="E7" s="11" t="s">
        <v>10</v>
      </c>
      <c r="F7" s="9"/>
      <c r="G7" s="9"/>
      <c r="H7" s="11" t="s">
        <v>9</v>
      </c>
      <c r="I7" s="9"/>
      <c r="J7" s="9"/>
      <c r="K7" s="9"/>
      <c r="L7" s="11"/>
      <c r="M7" s="9"/>
      <c r="N7" s="10"/>
      <c r="O7" s="10"/>
      <c r="P7" s="10"/>
    </row>
    <row r="8" spans="1:16" x14ac:dyDescent="0.25">
      <c r="A8" s="35" t="s">
        <v>15</v>
      </c>
      <c r="B8" s="35"/>
      <c r="C8" s="50">
        <v>0</v>
      </c>
      <c r="D8" s="35"/>
      <c r="E8" s="35" t="s">
        <v>8</v>
      </c>
      <c r="F8" s="51">
        <v>30</v>
      </c>
      <c r="G8" s="35"/>
      <c r="H8" s="35" t="s">
        <v>13</v>
      </c>
      <c r="I8" s="35"/>
      <c r="J8" s="36" t="e">
        <f>C8/(F8/100*M5)</f>
        <v>#DIV/0!</v>
      </c>
      <c r="N8" s="10"/>
      <c r="O8" s="10"/>
      <c r="P8" s="10"/>
    </row>
    <row r="9" spans="1:16" ht="25.5" customHeight="1" x14ac:dyDescent="0.25">
      <c r="A9" s="35" t="s">
        <v>11</v>
      </c>
      <c r="B9" s="35"/>
      <c r="C9" s="37">
        <f>MIN(20000,0.25*C8,3*M5)</f>
        <v>0</v>
      </c>
      <c r="D9" s="35"/>
      <c r="E9" s="35" t="s">
        <v>56</v>
      </c>
      <c r="F9" s="38">
        <f>F8/100*M5</f>
        <v>0</v>
      </c>
      <c r="G9" s="35"/>
      <c r="H9" s="35" t="s">
        <v>12</v>
      </c>
      <c r="I9" s="35"/>
      <c r="J9" s="36" t="e">
        <f>(C8-C9)/(F8/100*M5)</f>
        <v>#DIV/0!</v>
      </c>
      <c r="N9" s="10"/>
      <c r="O9" s="10"/>
      <c r="P9" s="10"/>
    </row>
    <row r="10" spans="1:16" x14ac:dyDescent="0.25">
      <c r="N10" s="10"/>
      <c r="O10" s="10"/>
      <c r="P10" s="10"/>
    </row>
    <row r="11" spans="1:16" ht="25.5" customHeight="1" x14ac:dyDescent="0.25">
      <c r="A11" s="12" t="s">
        <v>3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>
        <f>SUMIF('Calcul éclairage'!$M$13:$M$20,"&lt;&gt;#N/A")</f>
        <v>0</v>
      </c>
      <c r="N11" s="34"/>
      <c r="O11" s="34"/>
      <c r="P11" s="10"/>
    </row>
    <row r="12" spans="1:16" ht="60" x14ac:dyDescent="0.25">
      <c r="A12" s="16" t="s">
        <v>70</v>
      </c>
      <c r="B12" s="16" t="s">
        <v>71</v>
      </c>
      <c r="C12" s="27" t="s">
        <v>55</v>
      </c>
      <c r="D12" s="27" t="s">
        <v>16</v>
      </c>
      <c r="E12" s="23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16" t="s">
        <v>26</v>
      </c>
      <c r="L12" s="16" t="s">
        <v>27</v>
      </c>
      <c r="M12" s="8" t="s">
        <v>0</v>
      </c>
      <c r="N12" s="34"/>
      <c r="O12" s="34"/>
      <c r="P12" s="10"/>
    </row>
    <row r="13" spans="1:16" ht="25.5" customHeight="1" x14ac:dyDescent="0.25">
      <c r="A13" s="47"/>
      <c r="B13" s="47"/>
      <c r="C13" s="47"/>
      <c r="D13" s="47"/>
      <c r="E13" s="48"/>
      <c r="F13" s="48"/>
      <c r="G13" s="49"/>
      <c r="H13" s="49"/>
      <c r="I13" s="40">
        <f>'Calcul éclairage'!$F$13:$F$28*'Calcul éclairage'!$G$13:$G$28+'Calcul éclairage'!$H$13:$H$28</f>
        <v>0</v>
      </c>
      <c r="J13" s="40">
        <f>'Calcul éclairage'!$E$13:$E$28*'Calcul éclairage'!$I$13:$I$28</f>
        <v>0</v>
      </c>
      <c r="K13" s="32" t="e">
        <f>VLOOKUP('Calcul éclairage'!$C$13:$C$28,'liste_affectations local'!$A$4:$D$34,4,FALSE)</f>
        <v>#N/A</v>
      </c>
      <c r="L13" s="39" t="e">
        <f>VLOOKUP('Calcul éclairage'!$D$13:$D$28,'mode de régulation'!$A$4:$B$8,2,FALSE)</f>
        <v>#N/A</v>
      </c>
      <c r="M13" s="19" t="e">
        <f>'Calcul éclairage'!$L$13:$L$28*'Calcul éclairage'!$J$13:$J$28*'Calcul éclairage'!$K$13:$K$28/1000</f>
        <v>#N/A</v>
      </c>
      <c r="N13" s="15"/>
      <c r="O13" s="15"/>
    </row>
    <row r="14" spans="1:16" ht="25.5" customHeight="1" x14ac:dyDescent="0.25">
      <c r="A14" s="47"/>
      <c r="B14" s="47"/>
      <c r="C14" s="47"/>
      <c r="D14" s="47"/>
      <c r="E14" s="48"/>
      <c r="F14" s="48"/>
      <c r="G14" s="49"/>
      <c r="H14" s="49"/>
      <c r="I14" s="40">
        <f>'Calcul éclairage'!$F$13:$F$28*'Calcul éclairage'!$G$13:$G$28+'Calcul éclairage'!$H$13:$H$28</f>
        <v>0</v>
      </c>
      <c r="J14" s="40">
        <f>'Calcul éclairage'!$E$13:$E$28*'Calcul éclairage'!$I$13:$I$28</f>
        <v>0</v>
      </c>
      <c r="K14" s="32" t="e">
        <f>VLOOKUP('Calcul éclairage'!$C$13:$C$28,'liste_affectations local'!$A$4:$D$34,4,FALSE)</f>
        <v>#N/A</v>
      </c>
      <c r="L14" s="39" t="e">
        <f>VLOOKUP('Calcul éclairage'!$D$13:$D$28,'mode de régulation'!$A$4:$B$8,2,FALSE)</f>
        <v>#N/A</v>
      </c>
      <c r="M14" s="19" t="e">
        <f>'Calcul éclairage'!$L$13:$L$28*'Calcul éclairage'!$J$13:$J$28*'Calcul éclairage'!$K$13:$K$28/1000</f>
        <v>#N/A</v>
      </c>
      <c r="N14" s="15"/>
      <c r="O14" s="15"/>
    </row>
    <row r="15" spans="1:16" ht="25.5" customHeight="1" x14ac:dyDescent="0.25">
      <c r="A15" s="47"/>
      <c r="B15" s="47"/>
      <c r="C15" s="47"/>
      <c r="D15" s="47"/>
      <c r="E15" s="48"/>
      <c r="F15" s="48"/>
      <c r="G15" s="49"/>
      <c r="H15" s="49"/>
      <c r="I15" s="40">
        <f>'Calcul éclairage'!$F$13:$F$28*'Calcul éclairage'!$G$13:$G$28+'Calcul éclairage'!$H$13:$H$28</f>
        <v>0</v>
      </c>
      <c r="J15" s="40">
        <f>'Calcul éclairage'!$E$13:$E$28*'Calcul éclairage'!$I$13:$I$28</f>
        <v>0</v>
      </c>
      <c r="K15" s="32" t="e">
        <f>VLOOKUP('Calcul éclairage'!$C$13:$C$28,'liste_affectations local'!$A$4:$D$34,4,FALSE)</f>
        <v>#N/A</v>
      </c>
      <c r="L15" s="39" t="e">
        <f>VLOOKUP('Calcul éclairage'!$D$13:$D$28,'mode de régulation'!$A$4:$B$8,2,FALSE)</f>
        <v>#N/A</v>
      </c>
      <c r="M15" s="19" t="e">
        <f>'Calcul éclairage'!$L$13:$L$28*'Calcul éclairage'!$J$13:$J$28*'Calcul éclairage'!$K$13:$K$28/1000</f>
        <v>#N/A</v>
      </c>
      <c r="N15" s="15"/>
      <c r="O15" s="15"/>
    </row>
    <row r="16" spans="1:16" ht="25.5" customHeight="1" x14ac:dyDescent="0.25">
      <c r="A16" s="47"/>
      <c r="B16" s="47"/>
      <c r="C16" s="47"/>
      <c r="D16" s="47"/>
      <c r="E16" s="48"/>
      <c r="F16" s="48"/>
      <c r="G16" s="49"/>
      <c r="H16" s="49"/>
      <c r="I16" s="40">
        <f>'Calcul éclairage'!$F$13:$F$28*'Calcul éclairage'!$G$13:$G$28+'Calcul éclairage'!$H$13:$H$28</f>
        <v>0</v>
      </c>
      <c r="J16" s="40">
        <f>'Calcul éclairage'!$E$13:$E$28*'Calcul éclairage'!$I$13:$I$28</f>
        <v>0</v>
      </c>
      <c r="K16" s="32" t="e">
        <f>VLOOKUP('Calcul éclairage'!$C$13:$C$28,'liste_affectations local'!$A$4:$D$34,4,FALSE)</f>
        <v>#N/A</v>
      </c>
      <c r="L16" s="39" t="e">
        <f>VLOOKUP('Calcul éclairage'!$D$13:$D$28,'mode de régulation'!$A$4:$B$8,2,FALSE)</f>
        <v>#N/A</v>
      </c>
      <c r="M16" s="19" t="e">
        <f>'Calcul éclairage'!$L$13:$L$28*'Calcul éclairage'!$J$13:$J$28*'Calcul éclairage'!$K$13:$K$28/1000</f>
        <v>#N/A</v>
      </c>
      <c r="N16" s="15"/>
      <c r="O16" s="15"/>
    </row>
    <row r="17" spans="1:15" ht="25.5" customHeight="1" x14ac:dyDescent="0.25">
      <c r="A17" s="47"/>
      <c r="B17" s="47"/>
      <c r="C17" s="47"/>
      <c r="D17" s="47"/>
      <c r="E17" s="48"/>
      <c r="F17" s="48"/>
      <c r="G17" s="49"/>
      <c r="H17" s="49"/>
      <c r="I17" s="40">
        <f>'Calcul éclairage'!$F$13:$F$28*'Calcul éclairage'!$G$13:$G$28+'Calcul éclairage'!$H$13:$H$28</f>
        <v>0</v>
      </c>
      <c r="J17" s="40">
        <f>'Calcul éclairage'!$E$13:$E$28*'Calcul éclairage'!$I$13:$I$28</f>
        <v>0</v>
      </c>
      <c r="K17" s="32" t="e">
        <f>VLOOKUP('Calcul éclairage'!$C$13:$C$28,'liste_affectations local'!$A$4:$D$34,4,FALSE)</f>
        <v>#N/A</v>
      </c>
      <c r="L17" s="39" t="e">
        <f>VLOOKUP('Calcul éclairage'!$D$13:$D$28,'mode de régulation'!$A$4:$B$8,2,FALSE)</f>
        <v>#N/A</v>
      </c>
      <c r="M17" s="19" t="e">
        <f>'Calcul éclairage'!$L$13:$L$28*'Calcul éclairage'!$J$13:$J$28*'Calcul éclairage'!$K$13:$K$28/1000</f>
        <v>#N/A</v>
      </c>
      <c r="N17" s="15"/>
      <c r="O17" s="15"/>
    </row>
    <row r="18" spans="1:15" ht="25.5" customHeight="1" x14ac:dyDescent="0.25">
      <c r="A18" s="47"/>
      <c r="B18" s="47"/>
      <c r="C18" s="47"/>
      <c r="D18" s="47"/>
      <c r="E18" s="48"/>
      <c r="F18" s="48"/>
      <c r="G18" s="49"/>
      <c r="H18" s="49"/>
      <c r="I18" s="40">
        <f>'Calcul éclairage'!$F$13:$F$28*'Calcul éclairage'!$G$13:$G$28+'Calcul éclairage'!$H$13:$H$28</f>
        <v>0</v>
      </c>
      <c r="J18" s="40">
        <f>'Calcul éclairage'!$E$13:$E$28*'Calcul éclairage'!$I$13:$I$28</f>
        <v>0</v>
      </c>
      <c r="K18" s="32" t="e">
        <f>VLOOKUP('Calcul éclairage'!$C$13:$C$28,'liste_affectations local'!$A$4:$D$34,4,FALSE)</f>
        <v>#N/A</v>
      </c>
      <c r="L18" s="39" t="e">
        <f>VLOOKUP('Calcul éclairage'!$D$13:$D$28,'mode de régulation'!$A$4:$B$8,2,FALSE)</f>
        <v>#N/A</v>
      </c>
      <c r="M18" s="19" t="e">
        <f>'Calcul éclairage'!$L$13:$L$28*'Calcul éclairage'!$J$13:$J$28*'Calcul éclairage'!$K$13:$K$28/1000</f>
        <v>#N/A</v>
      </c>
      <c r="N18" s="15"/>
      <c r="O18" s="15"/>
    </row>
    <row r="19" spans="1:15" ht="25.5" customHeight="1" x14ac:dyDescent="0.25">
      <c r="A19" s="47"/>
      <c r="B19" s="47"/>
      <c r="C19" s="47"/>
      <c r="D19" s="47"/>
      <c r="E19" s="48"/>
      <c r="F19" s="48"/>
      <c r="G19" s="49"/>
      <c r="H19" s="49"/>
      <c r="I19" s="40">
        <f>'Calcul éclairage'!$F$13:$F$28*'Calcul éclairage'!$G$13:$G$28+'Calcul éclairage'!$H$13:$H$28</f>
        <v>0</v>
      </c>
      <c r="J19" s="40">
        <f>'Calcul éclairage'!$E$13:$E$28*'Calcul éclairage'!$I$13:$I$28</f>
        <v>0</v>
      </c>
      <c r="K19" s="32" t="e">
        <f>VLOOKUP('Calcul éclairage'!$C$13:$C$28,'liste_affectations local'!$A$4:$D$34,4,FALSE)</f>
        <v>#N/A</v>
      </c>
      <c r="L19" s="39" t="e">
        <f>VLOOKUP('Calcul éclairage'!$D$13:$D$28,'mode de régulation'!$A$4:$B$8,2,FALSE)</f>
        <v>#N/A</v>
      </c>
      <c r="M19" s="19" t="e">
        <f>'Calcul éclairage'!$L$13:$L$28*'Calcul éclairage'!$J$13:$J$28*'Calcul éclairage'!$K$13:$K$28/1000</f>
        <v>#N/A</v>
      </c>
      <c r="N19" s="15"/>
      <c r="O19" s="15"/>
    </row>
    <row r="20" spans="1:15" ht="25.5" customHeight="1" x14ac:dyDescent="0.25">
      <c r="A20" s="47"/>
      <c r="B20" s="47"/>
      <c r="C20" s="47"/>
      <c r="D20" s="47"/>
      <c r="E20" s="48"/>
      <c r="F20" s="48"/>
      <c r="G20" s="49"/>
      <c r="H20" s="49"/>
      <c r="I20" s="40">
        <f>'Calcul éclairage'!$F$13:$F$28*'Calcul éclairage'!$G$13:$G$28+'Calcul éclairage'!$H$13:$H$28</f>
        <v>0</v>
      </c>
      <c r="J20" s="40">
        <f>'Calcul éclairage'!$E$13:$E$28*'Calcul éclairage'!$I$13:$I$28</f>
        <v>0</v>
      </c>
      <c r="K20" s="32" t="e">
        <f>VLOOKUP('Calcul éclairage'!$C$13:$C$28,'liste_affectations local'!$A$4:$D$34,4,FALSE)</f>
        <v>#N/A</v>
      </c>
      <c r="L20" s="39" t="e">
        <f>VLOOKUP('Calcul éclairage'!$D$13:$D$28,'mode de régulation'!$A$4:$B$8,2,FALSE)</f>
        <v>#N/A</v>
      </c>
      <c r="M20" s="19" t="e">
        <f>'Calcul éclairage'!$L$13:$L$28*'Calcul éclairage'!$J$13:$J$28*'Calcul éclairage'!$K$13:$K$28/1000</f>
        <v>#N/A</v>
      </c>
      <c r="N20" s="15"/>
      <c r="O20" s="15"/>
    </row>
    <row r="21" spans="1:15" ht="25.5" customHeight="1" x14ac:dyDescent="0.25">
      <c r="A21" s="47"/>
      <c r="B21" s="47"/>
      <c r="C21" s="47"/>
      <c r="D21" s="47"/>
      <c r="E21" s="48"/>
      <c r="F21" s="48"/>
      <c r="G21" s="49"/>
      <c r="H21" s="49"/>
      <c r="I21" s="40">
        <f>'Calcul éclairage'!$F$13:$F$28*'Calcul éclairage'!$G$13:$G$28+'Calcul éclairage'!$H$13:$H$28</f>
        <v>0</v>
      </c>
      <c r="J21" s="40">
        <f>'Calcul éclairage'!$E$13:$E$28*'Calcul éclairage'!$I$13:$I$28</f>
        <v>0</v>
      </c>
      <c r="K21" s="32" t="e">
        <f>VLOOKUP('Calcul éclairage'!$C$13:$C$28,'liste_affectations local'!$A$4:$D$34,4,FALSE)</f>
        <v>#N/A</v>
      </c>
      <c r="L21" s="39" t="e">
        <f>VLOOKUP('Calcul éclairage'!$D$13:$D$28,'mode de régulation'!$A$4:$B$8,2,FALSE)</f>
        <v>#N/A</v>
      </c>
      <c r="M21" s="19" t="e">
        <f>'Calcul éclairage'!$L$13:$L$28*'Calcul éclairage'!$J$13:$J$28*'Calcul éclairage'!$K$13:$K$28/1000</f>
        <v>#N/A</v>
      </c>
      <c r="N21" s="15"/>
      <c r="O21" s="15"/>
    </row>
    <row r="22" spans="1:15" ht="25.5" customHeight="1" x14ac:dyDescent="0.25">
      <c r="A22" s="47"/>
      <c r="B22" s="47"/>
      <c r="C22" s="47"/>
      <c r="D22" s="47"/>
      <c r="E22" s="48"/>
      <c r="F22" s="48"/>
      <c r="G22" s="49"/>
      <c r="H22" s="49"/>
      <c r="I22" s="40">
        <f>'Calcul éclairage'!$F$13:$F$28*'Calcul éclairage'!$G$13:$G$28+'Calcul éclairage'!$H$13:$H$28</f>
        <v>0</v>
      </c>
      <c r="J22" s="40">
        <f>'Calcul éclairage'!$E$13:$E$28*'Calcul éclairage'!$I$13:$I$28</f>
        <v>0</v>
      </c>
      <c r="K22" s="32" t="e">
        <f>VLOOKUP('Calcul éclairage'!$C$13:$C$28,'liste_affectations local'!$A$4:$D$34,4,FALSE)</f>
        <v>#N/A</v>
      </c>
      <c r="L22" s="39" t="e">
        <f>VLOOKUP('Calcul éclairage'!$D$13:$D$28,'mode de régulation'!$A$4:$B$8,2,FALSE)</f>
        <v>#N/A</v>
      </c>
      <c r="M22" s="19" t="e">
        <f>'Calcul éclairage'!$L$13:$L$28*'Calcul éclairage'!$J$13:$J$28*'Calcul éclairage'!$K$13:$K$28/1000</f>
        <v>#N/A</v>
      </c>
      <c r="N22" s="15"/>
      <c r="O22" s="15"/>
    </row>
    <row r="23" spans="1:15" ht="25.5" customHeight="1" x14ac:dyDescent="0.25">
      <c r="A23" s="47"/>
      <c r="B23" s="47"/>
      <c r="C23" s="47"/>
      <c r="D23" s="47"/>
      <c r="E23" s="48"/>
      <c r="F23" s="48"/>
      <c r="G23" s="49"/>
      <c r="H23" s="49"/>
      <c r="I23" s="40">
        <f>'Calcul éclairage'!$F$13:$F$28*'Calcul éclairage'!$G$13:$G$28+'Calcul éclairage'!$H$13:$H$28</f>
        <v>0</v>
      </c>
      <c r="J23" s="40">
        <f>'Calcul éclairage'!$E$13:$E$28*'Calcul éclairage'!$I$13:$I$28</f>
        <v>0</v>
      </c>
      <c r="K23" s="32" t="e">
        <f>VLOOKUP('Calcul éclairage'!$C$13:$C$28,'liste_affectations local'!$A$4:$D$34,4,FALSE)</f>
        <v>#N/A</v>
      </c>
      <c r="L23" s="39" t="e">
        <f>VLOOKUP('Calcul éclairage'!$D$13:$D$28,'mode de régulation'!$A$4:$B$8,2,FALSE)</f>
        <v>#N/A</v>
      </c>
      <c r="M23" s="19" t="e">
        <f>'Calcul éclairage'!$L$13:$L$28*'Calcul éclairage'!$J$13:$J$28*'Calcul éclairage'!$K$13:$K$28/1000</f>
        <v>#N/A</v>
      </c>
      <c r="N23" s="15"/>
      <c r="O23" s="15"/>
    </row>
    <row r="24" spans="1:15" ht="25.5" customHeight="1" x14ac:dyDescent="0.25">
      <c r="A24" s="47"/>
      <c r="B24" s="47"/>
      <c r="C24" s="47"/>
      <c r="D24" s="47"/>
      <c r="E24" s="48"/>
      <c r="F24" s="48"/>
      <c r="G24" s="49"/>
      <c r="H24" s="49"/>
      <c r="I24" s="40">
        <f>'Calcul éclairage'!$F$13:$F$28*'Calcul éclairage'!$G$13:$G$28+'Calcul éclairage'!$H$13:$H$28</f>
        <v>0</v>
      </c>
      <c r="J24" s="40">
        <f>'Calcul éclairage'!$E$13:$E$28*'Calcul éclairage'!$I$13:$I$28</f>
        <v>0</v>
      </c>
      <c r="K24" s="32" t="e">
        <f>VLOOKUP('Calcul éclairage'!$C$13:$C$28,'liste_affectations local'!$A$4:$D$34,4,FALSE)</f>
        <v>#N/A</v>
      </c>
      <c r="L24" s="39" t="e">
        <f>VLOOKUP('Calcul éclairage'!$D$13:$D$28,'mode de régulation'!$A$4:$B$8,2,FALSE)</f>
        <v>#N/A</v>
      </c>
      <c r="M24" s="19" t="e">
        <f>'Calcul éclairage'!$L$13:$L$28*'Calcul éclairage'!$J$13:$J$28*'Calcul éclairage'!$K$13:$K$28/1000</f>
        <v>#N/A</v>
      </c>
      <c r="N24" s="15"/>
      <c r="O24" s="15"/>
    </row>
    <row r="25" spans="1:15" ht="25.5" customHeight="1" x14ac:dyDescent="0.25">
      <c r="A25" s="47"/>
      <c r="B25" s="47"/>
      <c r="C25" s="47"/>
      <c r="D25" s="47"/>
      <c r="E25" s="48"/>
      <c r="F25" s="48"/>
      <c r="G25" s="49"/>
      <c r="H25" s="49"/>
      <c r="I25" s="40">
        <f>'Calcul éclairage'!$F$13:$F$28*'Calcul éclairage'!$G$13:$G$28+'Calcul éclairage'!$H$13:$H$28</f>
        <v>0</v>
      </c>
      <c r="J25" s="40">
        <f>'Calcul éclairage'!$E$13:$E$28*'Calcul éclairage'!$I$13:$I$28</f>
        <v>0</v>
      </c>
      <c r="K25" s="32" t="e">
        <f>VLOOKUP('Calcul éclairage'!$C$13:$C$28,'liste_affectations local'!$A$4:$D$34,4,FALSE)</f>
        <v>#N/A</v>
      </c>
      <c r="L25" s="39" t="e">
        <f>VLOOKUP('Calcul éclairage'!$D$13:$D$28,'mode de régulation'!$A$4:$B$8,2,FALSE)</f>
        <v>#N/A</v>
      </c>
      <c r="M25" s="19" t="e">
        <f>'Calcul éclairage'!$L$13:$L$28*'Calcul éclairage'!$J$13:$J$28*'Calcul éclairage'!$K$13:$K$28/1000</f>
        <v>#N/A</v>
      </c>
      <c r="N25" s="15"/>
      <c r="O25" s="15"/>
    </row>
    <row r="26" spans="1:15" ht="25.5" customHeight="1" x14ac:dyDescent="0.25">
      <c r="A26" s="47"/>
      <c r="B26" s="47"/>
      <c r="C26" s="47"/>
      <c r="D26" s="47"/>
      <c r="E26" s="48"/>
      <c r="F26" s="48"/>
      <c r="G26" s="49"/>
      <c r="H26" s="49"/>
      <c r="I26" s="40">
        <f>'Calcul éclairage'!$F$13:$F$28*'Calcul éclairage'!$G$13:$G$28+'Calcul éclairage'!$H$13:$H$28</f>
        <v>0</v>
      </c>
      <c r="J26" s="40">
        <f>'Calcul éclairage'!$E$13:$E$28*'Calcul éclairage'!$I$13:$I$28</f>
        <v>0</v>
      </c>
      <c r="K26" s="32" t="e">
        <f>VLOOKUP('Calcul éclairage'!$C$13:$C$28,'liste_affectations local'!$A$4:$D$34,4,FALSE)</f>
        <v>#N/A</v>
      </c>
      <c r="L26" s="39" t="e">
        <f>VLOOKUP('Calcul éclairage'!$D$13:$D$28,'mode de régulation'!$A$4:$B$8,2,FALSE)</f>
        <v>#N/A</v>
      </c>
      <c r="M26" s="19" t="e">
        <f>'Calcul éclairage'!$L$13:$L$28*'Calcul éclairage'!$J$13:$J$28*'Calcul éclairage'!$K$13:$K$28/1000</f>
        <v>#N/A</v>
      </c>
      <c r="N26" s="15"/>
      <c r="O26" s="15"/>
    </row>
    <row r="27" spans="1:15" ht="25.5" customHeight="1" x14ac:dyDescent="0.25">
      <c r="A27" s="47"/>
      <c r="B27" s="47"/>
      <c r="C27" s="47"/>
      <c r="D27" s="47"/>
      <c r="E27" s="48"/>
      <c r="F27" s="48"/>
      <c r="G27" s="49"/>
      <c r="H27" s="49"/>
      <c r="I27" s="40">
        <f>'Calcul éclairage'!$F$13:$F$28*'Calcul éclairage'!$G$13:$G$28+'Calcul éclairage'!$H$13:$H$28</f>
        <v>0</v>
      </c>
      <c r="J27" s="40">
        <f>'Calcul éclairage'!$E$13:$E$28*'Calcul éclairage'!$I$13:$I$28</f>
        <v>0</v>
      </c>
      <c r="K27" s="32" t="e">
        <f>VLOOKUP('Calcul éclairage'!$C$13:$C$28,'liste_affectations local'!$A$4:$D$34,4,FALSE)</f>
        <v>#N/A</v>
      </c>
      <c r="L27" s="39" t="e">
        <f>VLOOKUP('Calcul éclairage'!$D$13:$D$28,'mode de régulation'!$A$4:$B$8,2,FALSE)</f>
        <v>#N/A</v>
      </c>
      <c r="M27" s="19" t="e">
        <f>'Calcul éclairage'!$L$13:$L$28*'Calcul éclairage'!$J$13:$J$28*'Calcul éclairage'!$K$13:$K$28/1000</f>
        <v>#N/A</v>
      </c>
      <c r="N27" s="15"/>
      <c r="O27" s="15"/>
    </row>
    <row r="28" spans="1:15" ht="25.5" customHeight="1" x14ac:dyDescent="0.25">
      <c r="A28" s="47"/>
      <c r="B28" s="47"/>
      <c r="C28" s="47"/>
      <c r="D28" s="47"/>
      <c r="E28" s="48"/>
      <c r="F28" s="48"/>
      <c r="G28" s="49"/>
      <c r="H28" s="49"/>
      <c r="I28" s="40">
        <f>'Calcul éclairage'!$F$13:$F$28*'Calcul éclairage'!$G$13:$G$28+'Calcul éclairage'!$H$13:$H$28</f>
        <v>0</v>
      </c>
      <c r="J28" s="40">
        <f>'Calcul éclairage'!$E$13:$E$28*'Calcul éclairage'!$I$13:$I$28</f>
        <v>0</v>
      </c>
      <c r="K28" s="32" t="e">
        <f>VLOOKUP('Calcul éclairage'!$C$13:$C$28,'liste_affectations local'!$A$4:$D$34,4,FALSE)</f>
        <v>#N/A</v>
      </c>
      <c r="L28" s="39" t="e">
        <f>VLOOKUP('Calcul éclairage'!$D$13:$D$28,'mode de régulation'!$A$4:$B$8,2,FALSE)</f>
        <v>#N/A</v>
      </c>
      <c r="M28" s="19" t="e">
        <f>'Calcul éclairage'!$L$13:$L$28*'Calcul éclairage'!$J$13:$J$28*'Calcul éclairage'!$K$13:$K$28/1000</f>
        <v>#N/A</v>
      </c>
      <c r="N28" s="15"/>
      <c r="O28" s="15"/>
    </row>
    <row r="29" spans="1:15" x14ac:dyDescent="0.25">
      <c r="N29" s="15"/>
      <c r="O29" s="15"/>
    </row>
    <row r="30" spans="1:15" ht="25.5" customHeight="1" x14ac:dyDescent="0.25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2">
        <f>SUMIF('Calcul éclairage'!$M$32:$M$39,"&lt;&gt;#N/A")</f>
        <v>0</v>
      </c>
      <c r="N30" s="15"/>
      <c r="O30" s="15"/>
    </row>
    <row r="31" spans="1:15" ht="60" x14ac:dyDescent="0.25">
      <c r="A31" s="16" t="s">
        <v>70</v>
      </c>
      <c r="B31" s="16" t="s">
        <v>71</v>
      </c>
      <c r="C31" s="27" t="s">
        <v>55</v>
      </c>
      <c r="D31" s="27" t="s">
        <v>16</v>
      </c>
      <c r="E31" s="23" t="s">
        <v>20</v>
      </c>
      <c r="F31" s="23" t="s">
        <v>21</v>
      </c>
      <c r="G31" s="23" t="s">
        <v>22</v>
      </c>
      <c r="H31" s="23" t="s">
        <v>23</v>
      </c>
      <c r="I31" s="23" t="s">
        <v>24</v>
      </c>
      <c r="J31" s="23" t="s">
        <v>25</v>
      </c>
      <c r="K31" s="16" t="s">
        <v>26</v>
      </c>
      <c r="L31" s="16" t="s">
        <v>27</v>
      </c>
      <c r="M31" s="8" t="s">
        <v>0</v>
      </c>
    </row>
    <row r="32" spans="1:15" ht="25.5" customHeight="1" x14ac:dyDescent="0.25">
      <c r="A32" s="47"/>
      <c r="B32" s="47"/>
      <c r="C32" s="47"/>
      <c r="D32" s="47"/>
      <c r="E32" s="48"/>
      <c r="F32" s="48"/>
      <c r="G32" s="49"/>
      <c r="H32" s="49"/>
      <c r="I32" s="40">
        <f>'Calcul éclairage'!$F32*'Calcul éclairage'!$G32+'Calcul éclairage'!$H32</f>
        <v>0</v>
      </c>
      <c r="J32" s="40">
        <f>'Calcul éclairage'!$E32*'Calcul éclairage'!$I32</f>
        <v>0</v>
      </c>
      <c r="K32" s="32" t="e">
        <f>VLOOKUP('Calcul éclairage'!$C$32:$C$47,'liste_affectations local'!$A$4:$D$34,4,FALSE)</f>
        <v>#N/A</v>
      </c>
      <c r="L32" s="39" t="e">
        <f>VLOOKUP('Calcul éclairage'!$D$32:$D$47,'mode de régulation'!$A$4:$B$8,2,FALSE)</f>
        <v>#N/A</v>
      </c>
      <c r="M32" s="19" t="e">
        <f>'Calcul éclairage'!$L$32:$L$47*'Calcul éclairage'!$J$32:$J$47*'Calcul éclairage'!$K$32:$K$47/1000</f>
        <v>#N/A</v>
      </c>
    </row>
    <row r="33" spans="1:13" ht="25.5" customHeight="1" x14ac:dyDescent="0.25">
      <c r="A33" s="47"/>
      <c r="B33" s="47"/>
      <c r="C33" s="47"/>
      <c r="D33" s="47"/>
      <c r="E33" s="48"/>
      <c r="F33" s="48"/>
      <c r="G33" s="49"/>
      <c r="H33" s="49"/>
      <c r="I33" s="40">
        <f>'Calcul éclairage'!$F33*'Calcul éclairage'!$G33+'Calcul éclairage'!$H33</f>
        <v>0</v>
      </c>
      <c r="J33" s="40">
        <f>'Calcul éclairage'!$E33*'Calcul éclairage'!$I33</f>
        <v>0</v>
      </c>
      <c r="K33" s="32" t="e">
        <f>VLOOKUP('Calcul éclairage'!$C$32:$C$47,'liste_affectations local'!$A$4:$D$34,4,FALSE)</f>
        <v>#N/A</v>
      </c>
      <c r="L33" s="39" t="e">
        <f>VLOOKUP('Calcul éclairage'!$D$32:$D$47,'mode de régulation'!$A$4:$B$8,2,FALSE)</f>
        <v>#N/A</v>
      </c>
      <c r="M33" s="19" t="e">
        <f>'Calcul éclairage'!$L$32:$L$47*'Calcul éclairage'!$J$32:$J$47*'Calcul éclairage'!$K$32:$K$47/1000</f>
        <v>#N/A</v>
      </c>
    </row>
    <row r="34" spans="1:13" ht="25.5" customHeight="1" x14ac:dyDescent="0.25">
      <c r="A34" s="47"/>
      <c r="B34" s="47"/>
      <c r="C34" s="47"/>
      <c r="D34" s="47"/>
      <c r="E34" s="48"/>
      <c r="F34" s="48"/>
      <c r="G34" s="49"/>
      <c r="H34" s="49"/>
      <c r="I34" s="40">
        <f>'Calcul éclairage'!$F34*'Calcul éclairage'!$G34+'Calcul éclairage'!$H34</f>
        <v>0</v>
      </c>
      <c r="J34" s="40">
        <f>'Calcul éclairage'!$E34*'Calcul éclairage'!$I34</f>
        <v>0</v>
      </c>
      <c r="K34" s="32" t="e">
        <f>VLOOKUP('Calcul éclairage'!$C$32:$C$47,'liste_affectations local'!$A$4:$D$34,4,FALSE)</f>
        <v>#N/A</v>
      </c>
      <c r="L34" s="39" t="e">
        <f>VLOOKUP('Calcul éclairage'!$D$32:$D$47,'mode de régulation'!$A$4:$B$8,2,FALSE)</f>
        <v>#N/A</v>
      </c>
      <c r="M34" s="19" t="e">
        <f>'Calcul éclairage'!$L$32:$L$47*'Calcul éclairage'!$J$32:$J$47*'Calcul éclairage'!$K$32:$K$47/1000</f>
        <v>#N/A</v>
      </c>
    </row>
    <row r="35" spans="1:13" ht="25.5" customHeight="1" x14ac:dyDescent="0.25">
      <c r="A35" s="47"/>
      <c r="B35" s="47"/>
      <c r="C35" s="47"/>
      <c r="D35" s="47"/>
      <c r="E35" s="48"/>
      <c r="F35" s="48"/>
      <c r="G35" s="49"/>
      <c r="H35" s="49"/>
      <c r="I35" s="40">
        <f>'Calcul éclairage'!$F35*'Calcul éclairage'!$G35+'Calcul éclairage'!$H35</f>
        <v>0</v>
      </c>
      <c r="J35" s="40">
        <f>'Calcul éclairage'!$E35*'Calcul éclairage'!$I35</f>
        <v>0</v>
      </c>
      <c r="K35" s="32" t="e">
        <f>VLOOKUP('Calcul éclairage'!$C$32:$C$47,'liste_affectations local'!$A$4:$D$34,4,FALSE)</f>
        <v>#N/A</v>
      </c>
      <c r="L35" s="39" t="e">
        <f>VLOOKUP('Calcul éclairage'!$D$32:$D$47,'mode de régulation'!$A$4:$B$8,2,FALSE)</f>
        <v>#N/A</v>
      </c>
      <c r="M35" s="19" t="e">
        <f>'Calcul éclairage'!$L$32:$L$47*'Calcul éclairage'!$J$32:$J$47*'Calcul éclairage'!$K$32:$K$47/1000</f>
        <v>#N/A</v>
      </c>
    </row>
    <row r="36" spans="1:13" ht="25.5" customHeight="1" x14ac:dyDescent="0.25">
      <c r="A36" s="47"/>
      <c r="B36" s="47"/>
      <c r="C36" s="47"/>
      <c r="D36" s="47"/>
      <c r="E36" s="48"/>
      <c r="F36" s="48"/>
      <c r="G36" s="49"/>
      <c r="H36" s="49"/>
      <c r="I36" s="40">
        <f>'Calcul éclairage'!$F36*'Calcul éclairage'!$G36+'Calcul éclairage'!$H36</f>
        <v>0</v>
      </c>
      <c r="J36" s="40">
        <f>'Calcul éclairage'!$E36*'Calcul éclairage'!$I36</f>
        <v>0</v>
      </c>
      <c r="K36" s="32" t="e">
        <f>VLOOKUP('Calcul éclairage'!$C$32:$C$47,'liste_affectations local'!$A$4:$D$34,4,FALSE)</f>
        <v>#N/A</v>
      </c>
      <c r="L36" s="39" t="e">
        <f>VLOOKUP('Calcul éclairage'!$D$32:$D$47,'mode de régulation'!$A$4:$B$8,2,FALSE)</f>
        <v>#N/A</v>
      </c>
      <c r="M36" s="19" t="e">
        <f>'Calcul éclairage'!$L$32:$L$47*'Calcul éclairage'!$J$32:$J$47*'Calcul éclairage'!$K$32:$K$47/1000</f>
        <v>#N/A</v>
      </c>
    </row>
    <row r="37" spans="1:13" ht="25.5" customHeight="1" x14ac:dyDescent="0.25">
      <c r="A37" s="47"/>
      <c r="B37" s="47"/>
      <c r="C37" s="47"/>
      <c r="D37" s="47"/>
      <c r="E37" s="48"/>
      <c r="F37" s="48"/>
      <c r="G37" s="49"/>
      <c r="H37" s="49"/>
      <c r="I37" s="40">
        <f>'Calcul éclairage'!$F37*'Calcul éclairage'!$G37+'Calcul éclairage'!$H37</f>
        <v>0</v>
      </c>
      <c r="J37" s="40">
        <f>'Calcul éclairage'!$E37*'Calcul éclairage'!$I37</f>
        <v>0</v>
      </c>
      <c r="K37" s="32" t="e">
        <f>VLOOKUP('Calcul éclairage'!$C$32:$C$47,'liste_affectations local'!$A$4:$D$34,4,FALSE)</f>
        <v>#N/A</v>
      </c>
      <c r="L37" s="39" t="e">
        <f>VLOOKUP('Calcul éclairage'!$D$32:$D$47,'mode de régulation'!$A$4:$B$8,2,FALSE)</f>
        <v>#N/A</v>
      </c>
      <c r="M37" s="19" t="e">
        <f>'Calcul éclairage'!$L$32:$L$47*'Calcul éclairage'!$J$32:$J$47*'Calcul éclairage'!$K$32:$K$47/1000</f>
        <v>#N/A</v>
      </c>
    </row>
    <row r="38" spans="1:13" ht="25.5" customHeight="1" x14ac:dyDescent="0.25">
      <c r="A38" s="47"/>
      <c r="B38" s="47"/>
      <c r="C38" s="47"/>
      <c r="D38" s="47"/>
      <c r="E38" s="48"/>
      <c r="F38" s="48"/>
      <c r="G38" s="49"/>
      <c r="H38" s="49"/>
      <c r="I38" s="40">
        <f>'Calcul éclairage'!$F38*'Calcul éclairage'!$G38+'Calcul éclairage'!$H38</f>
        <v>0</v>
      </c>
      <c r="J38" s="40">
        <f>'Calcul éclairage'!$E38*'Calcul éclairage'!$I38</f>
        <v>0</v>
      </c>
      <c r="K38" s="32" t="e">
        <f>VLOOKUP('Calcul éclairage'!$C$32:$C$47,'liste_affectations local'!$A$4:$D$34,4,FALSE)</f>
        <v>#N/A</v>
      </c>
      <c r="L38" s="39" t="e">
        <f>VLOOKUP('Calcul éclairage'!$D$32:$D$47,'mode de régulation'!$A$4:$B$8,2,FALSE)</f>
        <v>#N/A</v>
      </c>
      <c r="M38" s="19" t="e">
        <f>'Calcul éclairage'!$L$32:$L$47*'Calcul éclairage'!$J$32:$J$47*'Calcul éclairage'!$K$32:$K$47/1000</f>
        <v>#N/A</v>
      </c>
    </row>
    <row r="39" spans="1:13" ht="25.5" customHeight="1" x14ac:dyDescent="0.25">
      <c r="A39" s="47"/>
      <c r="B39" s="47"/>
      <c r="C39" s="47"/>
      <c r="D39" s="47"/>
      <c r="E39" s="48"/>
      <c r="F39" s="48"/>
      <c r="G39" s="49"/>
      <c r="H39" s="49"/>
      <c r="I39" s="40">
        <f>'Calcul éclairage'!$F39*'Calcul éclairage'!$G39+'Calcul éclairage'!$H39</f>
        <v>0</v>
      </c>
      <c r="J39" s="40">
        <f>'Calcul éclairage'!$E39*'Calcul éclairage'!$I39</f>
        <v>0</v>
      </c>
      <c r="K39" s="32" t="e">
        <f>VLOOKUP('Calcul éclairage'!$C$32:$C$47,'liste_affectations local'!$A$4:$D$34,4,FALSE)</f>
        <v>#N/A</v>
      </c>
      <c r="L39" s="39" t="e">
        <f>VLOOKUP('Calcul éclairage'!$D$32:$D$47,'mode de régulation'!$A$4:$B$8,2,FALSE)</f>
        <v>#N/A</v>
      </c>
      <c r="M39" s="19" t="e">
        <f>'Calcul éclairage'!$L$32:$L$47*'Calcul éclairage'!$J$32:$J$47*'Calcul éclairage'!$K$32:$K$47/1000</f>
        <v>#N/A</v>
      </c>
    </row>
    <row r="40" spans="1:13" ht="25.5" customHeight="1" x14ac:dyDescent="0.25">
      <c r="A40" s="17"/>
      <c r="B40" s="17"/>
      <c r="C40" s="24"/>
      <c r="D40" s="24"/>
      <c r="E40" s="17"/>
      <c r="F40" s="17"/>
      <c r="G40" s="18"/>
      <c r="H40" s="18"/>
      <c r="I40" s="40">
        <f>'Calcul éclairage'!$F40*'Calcul éclairage'!$G40+'Calcul éclairage'!$H40</f>
        <v>0</v>
      </c>
      <c r="J40" s="40">
        <f>'Calcul éclairage'!$E40*'Calcul éclairage'!$I40</f>
        <v>0</v>
      </c>
      <c r="K40" s="32" t="e">
        <f>VLOOKUP('Calcul éclairage'!$C$32:$C$47,'liste_affectations local'!$A$4:$D$34,4,FALSE)</f>
        <v>#N/A</v>
      </c>
      <c r="L40" s="39" t="e">
        <f>VLOOKUP('Calcul éclairage'!$D$32:$D$47,'mode de régulation'!$A$4:$B$8,2,FALSE)</f>
        <v>#N/A</v>
      </c>
      <c r="M40" s="19" t="e">
        <f>'Calcul éclairage'!$L$32:$L$47*'Calcul éclairage'!$J$32:$J$47*'Calcul éclairage'!$K$32:$K$47/1000</f>
        <v>#N/A</v>
      </c>
    </row>
    <row r="41" spans="1:13" ht="25.5" customHeight="1" x14ac:dyDescent="0.25">
      <c r="A41" s="17"/>
      <c r="B41" s="17"/>
      <c r="C41" s="24"/>
      <c r="D41" s="24"/>
      <c r="E41" s="17"/>
      <c r="F41" s="17"/>
      <c r="G41" s="18"/>
      <c r="H41" s="18"/>
      <c r="I41" s="40">
        <f>'Calcul éclairage'!$F41*'Calcul éclairage'!$G41+'Calcul éclairage'!$H41</f>
        <v>0</v>
      </c>
      <c r="J41" s="40">
        <f>'Calcul éclairage'!$E41*'Calcul éclairage'!$I41</f>
        <v>0</v>
      </c>
      <c r="K41" s="32" t="e">
        <f>VLOOKUP('Calcul éclairage'!$C$32:$C$47,'liste_affectations local'!$A$4:$D$34,4,FALSE)</f>
        <v>#N/A</v>
      </c>
      <c r="L41" s="39" t="e">
        <f>VLOOKUP('Calcul éclairage'!$D$32:$D$47,'mode de régulation'!$A$4:$B$8,2,FALSE)</f>
        <v>#N/A</v>
      </c>
      <c r="M41" s="19" t="e">
        <f>'Calcul éclairage'!$L$32:$L$47*'Calcul éclairage'!$J$32:$J$47*'Calcul éclairage'!$K$32:$K$47/1000</f>
        <v>#N/A</v>
      </c>
    </row>
    <row r="42" spans="1:13" ht="25.5" customHeight="1" x14ac:dyDescent="0.25">
      <c r="A42" s="17"/>
      <c r="B42" s="17"/>
      <c r="C42" s="24"/>
      <c r="D42" s="24"/>
      <c r="E42" s="17"/>
      <c r="F42" s="17"/>
      <c r="G42" s="18"/>
      <c r="H42" s="18"/>
      <c r="I42" s="40">
        <f>'Calcul éclairage'!$F42*'Calcul éclairage'!$G42+'Calcul éclairage'!$H42</f>
        <v>0</v>
      </c>
      <c r="J42" s="40">
        <f>'Calcul éclairage'!$E42*'Calcul éclairage'!$I42</f>
        <v>0</v>
      </c>
      <c r="K42" s="32" t="e">
        <f>VLOOKUP('Calcul éclairage'!$C$32:$C$47,'liste_affectations local'!$A$4:$D$34,4,FALSE)</f>
        <v>#N/A</v>
      </c>
      <c r="L42" s="39" t="e">
        <f>VLOOKUP('Calcul éclairage'!$D$32:$D$47,'mode de régulation'!$A$4:$B$8,2,FALSE)</f>
        <v>#N/A</v>
      </c>
      <c r="M42" s="19" t="e">
        <f>'Calcul éclairage'!$L$32:$L$47*'Calcul éclairage'!$J$32:$J$47*'Calcul éclairage'!$K$32:$K$47/1000</f>
        <v>#N/A</v>
      </c>
    </row>
    <row r="43" spans="1:13" ht="25.5" customHeight="1" x14ac:dyDescent="0.25">
      <c r="A43" s="17"/>
      <c r="B43" s="17"/>
      <c r="C43" s="24"/>
      <c r="D43" s="24"/>
      <c r="E43" s="17"/>
      <c r="F43" s="17"/>
      <c r="G43" s="18"/>
      <c r="H43" s="18"/>
      <c r="I43" s="40">
        <f>'Calcul éclairage'!$F43*'Calcul éclairage'!$G43+'Calcul éclairage'!$H43</f>
        <v>0</v>
      </c>
      <c r="J43" s="40">
        <f>'Calcul éclairage'!$E43*'Calcul éclairage'!$I43</f>
        <v>0</v>
      </c>
      <c r="K43" s="32" t="e">
        <f>VLOOKUP('Calcul éclairage'!$C$32:$C$47,'liste_affectations local'!$A$4:$D$34,4,FALSE)</f>
        <v>#N/A</v>
      </c>
      <c r="L43" s="39" t="e">
        <f>VLOOKUP('Calcul éclairage'!$D$32:$D$47,'mode de régulation'!$A$4:$B$8,2,FALSE)</f>
        <v>#N/A</v>
      </c>
      <c r="M43" s="19" t="e">
        <f>'Calcul éclairage'!$L$32:$L$47*'Calcul éclairage'!$J$32:$J$47*'Calcul éclairage'!$K$32:$K$47/1000</f>
        <v>#N/A</v>
      </c>
    </row>
    <row r="44" spans="1:13" ht="25.5" customHeight="1" x14ac:dyDescent="0.25">
      <c r="A44" s="17"/>
      <c r="B44" s="17"/>
      <c r="C44" s="47"/>
      <c r="D44" s="47"/>
      <c r="E44" s="48"/>
      <c r="F44" s="48"/>
      <c r="G44" s="49"/>
      <c r="H44" s="49"/>
      <c r="I44" s="40">
        <f>'Calcul éclairage'!$F44*'Calcul éclairage'!$G44+'Calcul éclairage'!$H44</f>
        <v>0</v>
      </c>
      <c r="J44" s="40">
        <f>'Calcul éclairage'!$E44*'Calcul éclairage'!$I44</f>
        <v>0</v>
      </c>
      <c r="K44" s="32" t="e">
        <f>VLOOKUP('Calcul éclairage'!$C$32:$C$47,'liste_affectations local'!$A$4:$D$34,4,FALSE)</f>
        <v>#N/A</v>
      </c>
      <c r="L44" s="39" t="e">
        <f>VLOOKUP('Calcul éclairage'!$D$32:$D$47,'mode de régulation'!$A$4:$B$8,2,FALSE)</f>
        <v>#N/A</v>
      </c>
      <c r="M44" s="19" t="e">
        <f>'Calcul éclairage'!$L$32:$L$47*'Calcul éclairage'!$J$32:$J$47*'Calcul éclairage'!$K$32:$K$47/1000</f>
        <v>#N/A</v>
      </c>
    </row>
    <row r="45" spans="1:13" ht="25.5" customHeight="1" x14ac:dyDescent="0.25">
      <c r="A45" s="17"/>
      <c r="B45" s="17"/>
      <c r="C45" s="24"/>
      <c r="D45" s="24"/>
      <c r="E45" s="17"/>
      <c r="F45" s="17"/>
      <c r="G45" s="18"/>
      <c r="H45" s="18"/>
      <c r="I45" s="40">
        <f>'Calcul éclairage'!$F45*'Calcul éclairage'!$G45+'Calcul éclairage'!$H45</f>
        <v>0</v>
      </c>
      <c r="J45" s="40">
        <f>'Calcul éclairage'!$E45*'Calcul éclairage'!$I45</f>
        <v>0</v>
      </c>
      <c r="K45" s="32" t="e">
        <f>VLOOKUP('Calcul éclairage'!$C$32:$C$47,'liste_affectations local'!$A$4:$D$34,4,FALSE)</f>
        <v>#N/A</v>
      </c>
      <c r="L45" s="39" t="e">
        <f>VLOOKUP('Calcul éclairage'!$D$32:$D$47,'mode de régulation'!$A$4:$B$8,2,FALSE)</f>
        <v>#N/A</v>
      </c>
      <c r="M45" s="19" t="e">
        <f>'Calcul éclairage'!$L$32:$L$47*'Calcul éclairage'!$J$32:$J$47*'Calcul éclairage'!$K$32:$K$47/1000</f>
        <v>#N/A</v>
      </c>
    </row>
    <row r="46" spans="1:13" ht="25.5" customHeight="1" x14ac:dyDescent="0.25">
      <c r="I46" s="40">
        <f>'Calcul éclairage'!$F46*'Calcul éclairage'!$G46+'Calcul éclairage'!$H46</f>
        <v>0</v>
      </c>
      <c r="J46" s="40">
        <f>'Calcul éclairage'!$E46*'Calcul éclairage'!$I46</f>
        <v>0</v>
      </c>
      <c r="K46" s="32" t="e">
        <f>VLOOKUP('Calcul éclairage'!$C$32:$C$47,'liste_affectations local'!$A$4:$D$34,4,FALSE)</f>
        <v>#N/A</v>
      </c>
      <c r="L46" s="39" t="e">
        <f>VLOOKUP('Calcul éclairage'!$D$32:$D$47,'mode de régulation'!$A$4:$B$8,2,FALSE)</f>
        <v>#N/A</v>
      </c>
      <c r="M46" s="19" t="e">
        <f>'Calcul éclairage'!$L$32:$L$47*'Calcul éclairage'!$J$32:$J$47*'Calcul éclairage'!$K$32:$K$47/1000</f>
        <v>#N/A</v>
      </c>
    </row>
    <row r="47" spans="1:13" ht="25.5" customHeight="1" x14ac:dyDescent="0.25">
      <c r="I47" s="40">
        <f>'Calcul éclairage'!$F47*'Calcul éclairage'!$G47+'Calcul éclairage'!$H47</f>
        <v>0</v>
      </c>
      <c r="J47" s="40">
        <f>'Calcul éclairage'!$E47*'Calcul éclairage'!$I47</f>
        <v>0</v>
      </c>
      <c r="K47" s="32" t="e">
        <f>VLOOKUP('Calcul éclairage'!$C$32:$C$47,'liste_affectations local'!$A$4:$D$34,4,FALSE)</f>
        <v>#N/A</v>
      </c>
      <c r="L47" s="39" t="e">
        <f>VLOOKUP('Calcul éclairage'!$D$32:$D$47,'mode de régulation'!$A$4:$B$8,2,FALSE)</f>
        <v>#N/A</v>
      </c>
      <c r="M47" s="19" t="e">
        <f>'Calcul éclairage'!$L$32:$L$47*'Calcul éclairage'!$J$32:$J$47*'Calcul éclairage'!$K$32:$K$47/1000</f>
        <v>#N/A</v>
      </c>
    </row>
  </sheetData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>
          <x14:formula1>
            <xm:f>'liste_affectations local'!$A$4:$A$32</xm:f>
          </x14:formula1>
          <xm:sqref>C40:C43 C45</xm:sqref>
        </x14:dataValidation>
        <x14:dataValidation type="list">
          <x14:formula1>
            <xm:f>'liste_affectations local'!$A$4:$A$34</xm:f>
          </x14:formula1>
          <xm:sqref>C13:C28 C32:C39 C44</xm:sqref>
        </x14:dataValidation>
        <x14:dataValidation type="list">
          <x14:formula1>
            <xm:f>'mode de régulation'!$A$4:$A$8</xm:f>
          </x14:formula1>
          <xm:sqref>D13:D28</xm:sqref>
        </x14:dataValidation>
        <x14:dataValidation type="list" showInputMessage="1" showErrorMessage="1">
          <x14:formula1>
            <xm:f>'mode de régulation'!$A$4:$A$8</xm:f>
          </x14:formula1>
          <xm:sqref>D32:D47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64" zoomScaleNormal="64" workbookViewId="0">
      <selection activeCell="B74" sqref="B74"/>
    </sheetView>
  </sheetViews>
  <sheetFormatPr baseColWidth="10" defaultColWidth="11.42578125" defaultRowHeight="14.25" x14ac:dyDescent="0.25"/>
  <cols>
    <col min="1" max="3" width="54.7109375" style="7" customWidth="1"/>
    <col min="4" max="4" width="64.7109375" style="7" customWidth="1"/>
    <col min="5" max="16" width="20.7109375" style="7" customWidth="1"/>
    <col min="17" max="16384" width="11.42578125" style="7"/>
  </cols>
  <sheetData>
    <row r="1" spans="1:16" ht="75" customHeight="1" x14ac:dyDescent="0.25"/>
    <row r="3" spans="1:16" ht="20.25" x14ac:dyDescent="0.25">
      <c r="A3" s="52" t="s">
        <v>76</v>
      </c>
      <c r="B3" s="52"/>
    </row>
    <row r="5" spans="1:16" ht="25.5" customHeight="1" x14ac:dyDescent="0.25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  <c r="K5" s="5">
        <f>M5/M11</f>
        <v>0.61696559156338993</v>
      </c>
      <c r="L5" s="4"/>
      <c r="M5" s="6">
        <f>M11-M30</f>
        <v>1057.9799999999996</v>
      </c>
      <c r="N5" s="10"/>
      <c r="O5" s="10"/>
      <c r="P5" s="10"/>
    </row>
    <row r="6" spans="1:16" x14ac:dyDescent="0.25">
      <c r="N6" s="10"/>
      <c r="O6" s="10"/>
      <c r="P6" s="10"/>
    </row>
    <row r="7" spans="1:16" ht="15" x14ac:dyDescent="0.25">
      <c r="A7" s="8" t="s">
        <v>14</v>
      </c>
      <c r="B7" s="8"/>
      <c r="C7" s="9"/>
      <c r="D7" s="9"/>
      <c r="E7" s="11" t="s">
        <v>10</v>
      </c>
      <c r="F7" s="9"/>
      <c r="G7" s="9"/>
      <c r="H7" s="11" t="s">
        <v>9</v>
      </c>
      <c r="I7" s="9"/>
      <c r="J7" s="9"/>
      <c r="K7" s="9"/>
      <c r="L7" s="11"/>
      <c r="M7" s="9"/>
      <c r="N7" s="10"/>
      <c r="O7" s="10"/>
      <c r="P7" s="10"/>
    </row>
    <row r="8" spans="1:16" x14ac:dyDescent="0.25">
      <c r="A8" s="35" t="s">
        <v>15</v>
      </c>
      <c r="B8" s="35"/>
      <c r="C8" s="50">
        <v>4000</v>
      </c>
      <c r="D8" s="35"/>
      <c r="E8" s="35" t="s">
        <v>8</v>
      </c>
      <c r="F8" s="51">
        <v>30</v>
      </c>
      <c r="G8" s="35"/>
      <c r="H8" s="35" t="s">
        <v>13</v>
      </c>
      <c r="I8" s="35"/>
      <c r="J8" s="36">
        <f>C8/(F8/100*M5)</f>
        <v>12.60263268996894</v>
      </c>
      <c r="N8" s="10"/>
      <c r="O8" s="10"/>
      <c r="P8" s="10"/>
    </row>
    <row r="9" spans="1:16" ht="25.5" customHeight="1" x14ac:dyDescent="0.25">
      <c r="A9" s="35" t="s">
        <v>11</v>
      </c>
      <c r="B9" s="35"/>
      <c r="C9" s="37">
        <f>MIN(20000,0.25*C8,3*M5)</f>
        <v>1000</v>
      </c>
      <c r="D9" s="35"/>
      <c r="E9" s="35" t="s">
        <v>56</v>
      </c>
      <c r="F9" s="38">
        <f>F8/100*M5</f>
        <v>317.39399999999983</v>
      </c>
      <c r="G9" s="35"/>
      <c r="H9" s="35" t="s">
        <v>12</v>
      </c>
      <c r="I9" s="35"/>
      <c r="J9" s="36">
        <f>(C8-C9)/(F8/100*M5)</f>
        <v>9.4519745174767049</v>
      </c>
      <c r="N9" s="10"/>
      <c r="O9" s="10"/>
      <c r="P9" s="10"/>
    </row>
    <row r="10" spans="1:16" x14ac:dyDescent="0.25">
      <c r="N10" s="10"/>
      <c r="O10" s="10"/>
      <c r="P10" s="10"/>
    </row>
    <row r="11" spans="1:16" ht="25.5" customHeight="1" x14ac:dyDescent="0.25">
      <c r="A11" s="12" t="s">
        <v>3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>
        <f>SUMIF('Calcul éclairage_exemple'!$M$13:$M$20,"&lt;&gt;#N/A")</f>
        <v>1714.8119999999997</v>
      </c>
      <c r="N11" s="34"/>
      <c r="O11" s="34"/>
      <c r="P11" s="10"/>
    </row>
    <row r="12" spans="1:16" ht="60" x14ac:dyDescent="0.25">
      <c r="A12" s="16" t="s">
        <v>70</v>
      </c>
      <c r="B12" s="16" t="s">
        <v>71</v>
      </c>
      <c r="C12" s="27" t="s">
        <v>55</v>
      </c>
      <c r="D12" s="27" t="s">
        <v>16</v>
      </c>
      <c r="E12" s="23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16" t="s">
        <v>26</v>
      </c>
      <c r="L12" s="16" t="s">
        <v>27</v>
      </c>
      <c r="M12" s="8" t="s">
        <v>0</v>
      </c>
      <c r="N12" s="34"/>
      <c r="O12" s="34"/>
      <c r="P12" s="10"/>
    </row>
    <row r="13" spans="1:16" ht="25.5" customHeight="1" x14ac:dyDescent="0.25">
      <c r="A13" s="24" t="s">
        <v>72</v>
      </c>
      <c r="B13" s="24" t="s">
        <v>1</v>
      </c>
      <c r="C13" s="24" t="s">
        <v>31</v>
      </c>
      <c r="D13" s="47" t="s">
        <v>68</v>
      </c>
      <c r="E13" s="17">
        <v>12</v>
      </c>
      <c r="F13" s="17">
        <v>2</v>
      </c>
      <c r="G13" s="18">
        <v>58</v>
      </c>
      <c r="H13" s="18">
        <v>17</v>
      </c>
      <c r="I13" s="40">
        <f>'Calcul éclairage_exemple'!$F$13:$F$28*'Calcul éclairage_exemple'!$G$13:$G$28+'Calcul éclairage_exemple'!$H$13:$H$28</f>
        <v>133</v>
      </c>
      <c r="J13" s="40">
        <f>'Calcul éclairage_exemple'!$E$13:$E$28*'Calcul éclairage_exemple'!$I$13:$I$28</f>
        <v>1596</v>
      </c>
      <c r="K13" s="32">
        <f>VLOOKUP('Calcul éclairage_exemple'!$C$13:$C$28,'liste_affectations local'!$A$4:$D$34,4,FALSE)</f>
        <v>1210</v>
      </c>
      <c r="L13" s="39">
        <f>VLOOKUP('Calcul éclairage_exemple'!$D$13:$D$28,'mode de régulation'!$A$4:$B$8,2,FALSE)</f>
        <v>0.7</v>
      </c>
      <c r="M13" s="19">
        <f>'Calcul éclairage_exemple'!$L$13:$L$28*'Calcul éclairage_exemple'!$J$13:$J$28*'Calcul éclairage_exemple'!$K$13:$K$28/1000</f>
        <v>1351.8119999999997</v>
      </c>
      <c r="N13" s="15"/>
      <c r="O13" s="15"/>
    </row>
    <row r="14" spans="1:16" ht="25.5" customHeight="1" x14ac:dyDescent="0.25">
      <c r="A14" s="24" t="s">
        <v>73</v>
      </c>
      <c r="B14" s="24" t="s">
        <v>2</v>
      </c>
      <c r="C14" s="24" t="s">
        <v>33</v>
      </c>
      <c r="D14" s="47" t="s">
        <v>19</v>
      </c>
      <c r="E14" s="17">
        <v>10</v>
      </c>
      <c r="F14" s="17">
        <v>1</v>
      </c>
      <c r="G14" s="18">
        <v>55</v>
      </c>
      <c r="H14" s="18">
        <v>0</v>
      </c>
      <c r="I14" s="40">
        <f>'Calcul éclairage_exemple'!$F$13:$F$28*'Calcul éclairage_exemple'!$G$13:$G$28+'Calcul éclairage_exemple'!$H$13:$H$28</f>
        <v>55</v>
      </c>
      <c r="J14" s="40">
        <f>'Calcul éclairage_exemple'!$E$13:$E$28*'Calcul éclairage_exemple'!$I$13:$I$28</f>
        <v>550</v>
      </c>
      <c r="K14" s="32">
        <f>VLOOKUP('Calcul éclairage_exemple'!$C$13:$C$28,'liste_affectations local'!$A$4:$D$34,4,FALSE)</f>
        <v>660</v>
      </c>
      <c r="L14" s="39">
        <f>VLOOKUP('Calcul éclairage_exemple'!$D$13:$D$28,'mode de régulation'!$A$4:$B$8,2,FALSE)</f>
        <v>1</v>
      </c>
      <c r="M14" s="19">
        <f>'Calcul éclairage_exemple'!$L$13:$L$28*'Calcul éclairage_exemple'!$J$13:$J$28*'Calcul éclairage_exemple'!$K$13:$K$28/1000</f>
        <v>363</v>
      </c>
      <c r="N14" s="15"/>
      <c r="O14" s="15"/>
    </row>
    <row r="15" spans="1:16" ht="25.5" hidden="1" customHeight="1" x14ac:dyDescent="0.25">
      <c r="A15" s="47"/>
      <c r="B15" s="47"/>
      <c r="C15" s="47"/>
      <c r="D15" s="47"/>
      <c r="E15" s="48"/>
      <c r="F15" s="48"/>
      <c r="G15" s="49"/>
      <c r="H15" s="49"/>
      <c r="I15" s="40">
        <f>'Calcul éclairage_exemple'!$F$13:$F$28*'Calcul éclairage_exemple'!$G$13:$G$28+'Calcul éclairage_exemple'!$H$13:$H$28</f>
        <v>0</v>
      </c>
      <c r="J15" s="40">
        <f>'Calcul éclairage_exemple'!$E$13:$E$28*'Calcul éclairage_exemple'!$I$13:$I$28</f>
        <v>0</v>
      </c>
      <c r="K15" s="32" t="e">
        <f>VLOOKUP('Calcul éclairage_exemple'!$C$13:$C$28,'liste_affectations local'!$A$4:$D$34,4,FALSE)</f>
        <v>#N/A</v>
      </c>
      <c r="L15" s="39" t="e">
        <f>VLOOKUP('Calcul éclairage_exemple'!$D$13:$D$28,'mode de régulation'!$A$4:$B$8,2,FALSE)</f>
        <v>#N/A</v>
      </c>
      <c r="M15" s="19" t="e">
        <f>'Calcul éclairage_exemple'!$L$13:$L$28*'Calcul éclairage_exemple'!$J$13:$J$28*'Calcul éclairage_exemple'!$K$13:$K$28/1000</f>
        <v>#N/A</v>
      </c>
      <c r="N15" s="15"/>
      <c r="O15" s="15"/>
    </row>
    <row r="16" spans="1:16" ht="25.5" hidden="1" customHeight="1" x14ac:dyDescent="0.25">
      <c r="A16" s="47"/>
      <c r="B16" s="47"/>
      <c r="C16" s="47"/>
      <c r="D16" s="47"/>
      <c r="E16" s="48"/>
      <c r="F16" s="48"/>
      <c r="G16" s="49"/>
      <c r="H16" s="49"/>
      <c r="I16" s="40">
        <f>'Calcul éclairage_exemple'!$F$13:$F$28*'Calcul éclairage_exemple'!$G$13:$G$28+'Calcul éclairage_exemple'!$H$13:$H$28</f>
        <v>0</v>
      </c>
      <c r="J16" s="40">
        <f>'Calcul éclairage_exemple'!$E$13:$E$28*'Calcul éclairage_exemple'!$I$13:$I$28</f>
        <v>0</v>
      </c>
      <c r="K16" s="32" t="e">
        <f>VLOOKUP('Calcul éclairage_exemple'!$C$13:$C$28,'liste_affectations local'!$A$4:$D$34,4,FALSE)</f>
        <v>#N/A</v>
      </c>
      <c r="L16" s="39" t="e">
        <f>VLOOKUP('Calcul éclairage_exemple'!$D$13:$D$28,'mode de régulation'!$A$4:$B$8,2,FALSE)</f>
        <v>#N/A</v>
      </c>
      <c r="M16" s="19" t="e">
        <f>'Calcul éclairage_exemple'!$L$13:$L$28*'Calcul éclairage_exemple'!$J$13:$J$28*'Calcul éclairage_exemple'!$K$13:$K$28/1000</f>
        <v>#N/A</v>
      </c>
      <c r="N16" s="15"/>
      <c r="O16" s="15"/>
    </row>
    <row r="17" spans="1:15" ht="25.5" hidden="1" customHeight="1" x14ac:dyDescent="0.25">
      <c r="A17" s="47"/>
      <c r="B17" s="47"/>
      <c r="C17" s="47"/>
      <c r="D17" s="47"/>
      <c r="E17" s="48"/>
      <c r="F17" s="48"/>
      <c r="G17" s="49"/>
      <c r="H17" s="49"/>
      <c r="I17" s="40">
        <f>'Calcul éclairage_exemple'!$F$13:$F$28*'Calcul éclairage_exemple'!$G$13:$G$28+'Calcul éclairage_exemple'!$H$13:$H$28</f>
        <v>0</v>
      </c>
      <c r="J17" s="40">
        <f>'Calcul éclairage_exemple'!$E$13:$E$28*'Calcul éclairage_exemple'!$I$13:$I$28</f>
        <v>0</v>
      </c>
      <c r="K17" s="32" t="e">
        <f>VLOOKUP('Calcul éclairage_exemple'!$C$13:$C$28,'liste_affectations local'!$A$4:$D$34,4,FALSE)</f>
        <v>#N/A</v>
      </c>
      <c r="L17" s="39" t="e">
        <f>VLOOKUP('Calcul éclairage_exemple'!$D$13:$D$28,'mode de régulation'!$A$4:$B$8,2,FALSE)</f>
        <v>#N/A</v>
      </c>
      <c r="M17" s="19" t="e">
        <f>'Calcul éclairage_exemple'!$L$13:$L$28*'Calcul éclairage_exemple'!$J$13:$J$28*'Calcul éclairage_exemple'!$K$13:$K$28/1000</f>
        <v>#N/A</v>
      </c>
      <c r="N17" s="15"/>
      <c r="O17" s="15"/>
    </row>
    <row r="18" spans="1:15" ht="25.5" hidden="1" customHeight="1" x14ac:dyDescent="0.25">
      <c r="A18" s="47"/>
      <c r="B18" s="47"/>
      <c r="C18" s="47"/>
      <c r="D18" s="47"/>
      <c r="E18" s="48"/>
      <c r="F18" s="48"/>
      <c r="G18" s="49"/>
      <c r="H18" s="49"/>
      <c r="I18" s="40">
        <f>'Calcul éclairage_exemple'!$F$13:$F$28*'Calcul éclairage_exemple'!$G$13:$G$28+'Calcul éclairage_exemple'!$H$13:$H$28</f>
        <v>0</v>
      </c>
      <c r="J18" s="40">
        <f>'Calcul éclairage_exemple'!$E$13:$E$28*'Calcul éclairage_exemple'!$I$13:$I$28</f>
        <v>0</v>
      </c>
      <c r="K18" s="32" t="e">
        <f>VLOOKUP('Calcul éclairage_exemple'!$C$13:$C$28,'liste_affectations local'!$A$4:$D$34,4,FALSE)</f>
        <v>#N/A</v>
      </c>
      <c r="L18" s="39" t="e">
        <f>VLOOKUP('Calcul éclairage_exemple'!$D$13:$D$28,'mode de régulation'!$A$4:$B$8,2,FALSE)</f>
        <v>#N/A</v>
      </c>
      <c r="M18" s="19" t="e">
        <f>'Calcul éclairage_exemple'!$L$13:$L$28*'Calcul éclairage_exemple'!$J$13:$J$28*'Calcul éclairage_exemple'!$K$13:$K$28/1000</f>
        <v>#N/A</v>
      </c>
      <c r="N18" s="15"/>
      <c r="O18" s="15"/>
    </row>
    <row r="19" spans="1:15" ht="25.5" hidden="1" customHeight="1" x14ac:dyDescent="0.25">
      <c r="A19" s="47"/>
      <c r="B19" s="47"/>
      <c r="C19" s="47"/>
      <c r="D19" s="47"/>
      <c r="E19" s="48"/>
      <c r="F19" s="48"/>
      <c r="G19" s="49"/>
      <c r="H19" s="49"/>
      <c r="I19" s="40">
        <f>'Calcul éclairage_exemple'!$F$13:$F$28*'Calcul éclairage_exemple'!$G$13:$G$28+'Calcul éclairage_exemple'!$H$13:$H$28</f>
        <v>0</v>
      </c>
      <c r="J19" s="40">
        <f>'Calcul éclairage_exemple'!$E$13:$E$28*'Calcul éclairage_exemple'!$I$13:$I$28</f>
        <v>0</v>
      </c>
      <c r="K19" s="32" t="e">
        <f>VLOOKUP('Calcul éclairage_exemple'!$C$13:$C$28,'liste_affectations local'!$A$4:$D$34,4,FALSE)</f>
        <v>#N/A</v>
      </c>
      <c r="L19" s="39" t="e">
        <f>VLOOKUP('Calcul éclairage_exemple'!$D$13:$D$28,'mode de régulation'!$A$4:$B$8,2,FALSE)</f>
        <v>#N/A</v>
      </c>
      <c r="M19" s="19" t="e">
        <f>'Calcul éclairage_exemple'!$L$13:$L$28*'Calcul éclairage_exemple'!$J$13:$J$28*'Calcul éclairage_exemple'!$K$13:$K$28/1000</f>
        <v>#N/A</v>
      </c>
      <c r="N19" s="15"/>
      <c r="O19" s="15"/>
    </row>
    <row r="20" spans="1:15" ht="25.5" hidden="1" customHeight="1" x14ac:dyDescent="0.25">
      <c r="A20" s="47"/>
      <c r="B20" s="47"/>
      <c r="C20" s="47"/>
      <c r="D20" s="47"/>
      <c r="E20" s="48"/>
      <c r="F20" s="48"/>
      <c r="G20" s="49"/>
      <c r="H20" s="49"/>
      <c r="I20" s="40">
        <f>'Calcul éclairage_exemple'!$F$13:$F$28*'Calcul éclairage_exemple'!$G$13:$G$28+'Calcul éclairage_exemple'!$H$13:$H$28</f>
        <v>0</v>
      </c>
      <c r="J20" s="40">
        <f>'Calcul éclairage_exemple'!$E$13:$E$28*'Calcul éclairage_exemple'!$I$13:$I$28</f>
        <v>0</v>
      </c>
      <c r="K20" s="32" t="e">
        <f>VLOOKUP('Calcul éclairage_exemple'!$C$13:$C$28,'liste_affectations local'!$A$4:$D$34,4,FALSE)</f>
        <v>#N/A</v>
      </c>
      <c r="L20" s="39" t="e">
        <f>VLOOKUP('Calcul éclairage_exemple'!$D$13:$D$28,'mode de régulation'!$A$4:$B$8,2,FALSE)</f>
        <v>#N/A</v>
      </c>
      <c r="M20" s="19" t="e">
        <f>'Calcul éclairage_exemple'!$L$13:$L$28*'Calcul éclairage_exemple'!$J$13:$J$28*'Calcul éclairage_exemple'!$K$13:$K$28/1000</f>
        <v>#N/A</v>
      </c>
      <c r="N20" s="15"/>
      <c r="O20" s="15"/>
    </row>
    <row r="21" spans="1:15" ht="25.5" hidden="1" customHeight="1" x14ac:dyDescent="0.25">
      <c r="A21" s="47"/>
      <c r="B21" s="47"/>
      <c r="C21" s="47"/>
      <c r="D21" s="47"/>
      <c r="E21" s="48"/>
      <c r="F21" s="48"/>
      <c r="G21" s="49"/>
      <c r="H21" s="49"/>
      <c r="I21" s="40">
        <f>'Calcul éclairage_exemple'!$F$13:$F$28*'Calcul éclairage_exemple'!$G$13:$G$28+'Calcul éclairage_exemple'!$H$13:$H$28</f>
        <v>0</v>
      </c>
      <c r="J21" s="40">
        <f>'Calcul éclairage_exemple'!$E$13:$E$28*'Calcul éclairage_exemple'!$I$13:$I$28</f>
        <v>0</v>
      </c>
      <c r="K21" s="32" t="e">
        <f>VLOOKUP('Calcul éclairage_exemple'!$C$13:$C$28,'liste_affectations local'!$A$4:$D$34,4,FALSE)</f>
        <v>#N/A</v>
      </c>
      <c r="L21" s="39" t="e">
        <f>VLOOKUP('Calcul éclairage_exemple'!$D$13:$D$28,'mode de régulation'!$A$4:$B$8,2,FALSE)</f>
        <v>#N/A</v>
      </c>
      <c r="M21" s="19" t="e">
        <f>'Calcul éclairage_exemple'!$L$13:$L$28*'Calcul éclairage_exemple'!$J$13:$J$28*'Calcul éclairage_exemple'!$K$13:$K$28/1000</f>
        <v>#N/A</v>
      </c>
      <c r="N21" s="15"/>
      <c r="O21" s="15"/>
    </row>
    <row r="22" spans="1:15" ht="25.5" hidden="1" customHeight="1" x14ac:dyDescent="0.25">
      <c r="A22" s="47"/>
      <c r="B22" s="47"/>
      <c r="C22" s="47"/>
      <c r="D22" s="47"/>
      <c r="E22" s="48"/>
      <c r="F22" s="48"/>
      <c r="G22" s="49"/>
      <c r="H22" s="49"/>
      <c r="I22" s="40">
        <f>'Calcul éclairage_exemple'!$F$13:$F$28*'Calcul éclairage_exemple'!$G$13:$G$28+'Calcul éclairage_exemple'!$H$13:$H$28</f>
        <v>0</v>
      </c>
      <c r="J22" s="40">
        <f>'Calcul éclairage_exemple'!$E$13:$E$28*'Calcul éclairage_exemple'!$I$13:$I$28</f>
        <v>0</v>
      </c>
      <c r="K22" s="32" t="e">
        <f>VLOOKUP('Calcul éclairage_exemple'!$C$13:$C$28,'liste_affectations local'!$A$4:$D$34,4,FALSE)</f>
        <v>#N/A</v>
      </c>
      <c r="L22" s="39" t="e">
        <f>VLOOKUP('Calcul éclairage_exemple'!$D$13:$D$28,'mode de régulation'!$A$4:$B$8,2,FALSE)</f>
        <v>#N/A</v>
      </c>
      <c r="M22" s="19" t="e">
        <f>'Calcul éclairage_exemple'!$L$13:$L$28*'Calcul éclairage_exemple'!$J$13:$J$28*'Calcul éclairage_exemple'!$K$13:$K$28/1000</f>
        <v>#N/A</v>
      </c>
      <c r="N22" s="15"/>
      <c r="O22" s="15"/>
    </row>
    <row r="23" spans="1:15" ht="25.5" hidden="1" customHeight="1" x14ac:dyDescent="0.25">
      <c r="A23" s="47"/>
      <c r="B23" s="47"/>
      <c r="C23" s="47"/>
      <c r="D23" s="47"/>
      <c r="E23" s="48"/>
      <c r="F23" s="48"/>
      <c r="G23" s="49"/>
      <c r="H23" s="49"/>
      <c r="I23" s="40">
        <f>'Calcul éclairage_exemple'!$F$13:$F$28*'Calcul éclairage_exemple'!$G$13:$G$28+'Calcul éclairage_exemple'!$H$13:$H$28</f>
        <v>0</v>
      </c>
      <c r="J23" s="40">
        <f>'Calcul éclairage_exemple'!$E$13:$E$28*'Calcul éclairage_exemple'!$I$13:$I$28</f>
        <v>0</v>
      </c>
      <c r="K23" s="32" t="e">
        <f>VLOOKUP('Calcul éclairage_exemple'!$C$13:$C$28,'liste_affectations local'!$A$4:$D$34,4,FALSE)</f>
        <v>#N/A</v>
      </c>
      <c r="L23" s="39" t="e">
        <f>VLOOKUP('Calcul éclairage_exemple'!$D$13:$D$28,'mode de régulation'!$A$4:$B$8,2,FALSE)</f>
        <v>#N/A</v>
      </c>
      <c r="M23" s="19" t="e">
        <f>'Calcul éclairage_exemple'!$L$13:$L$28*'Calcul éclairage_exemple'!$J$13:$J$28*'Calcul éclairage_exemple'!$K$13:$K$28/1000</f>
        <v>#N/A</v>
      </c>
      <c r="N23" s="15"/>
      <c r="O23" s="15"/>
    </row>
    <row r="24" spans="1:15" ht="25.5" hidden="1" customHeight="1" x14ac:dyDescent="0.25">
      <c r="A24" s="47"/>
      <c r="B24" s="47"/>
      <c r="C24" s="47"/>
      <c r="D24" s="47"/>
      <c r="E24" s="48"/>
      <c r="F24" s="48"/>
      <c r="G24" s="49"/>
      <c r="H24" s="49"/>
      <c r="I24" s="40">
        <f>'Calcul éclairage_exemple'!$F$13:$F$28*'Calcul éclairage_exemple'!$G$13:$G$28+'Calcul éclairage_exemple'!$H$13:$H$28</f>
        <v>0</v>
      </c>
      <c r="J24" s="40">
        <f>'Calcul éclairage_exemple'!$E$13:$E$28*'Calcul éclairage_exemple'!$I$13:$I$28</f>
        <v>0</v>
      </c>
      <c r="K24" s="32" t="e">
        <f>VLOOKUP('Calcul éclairage_exemple'!$C$13:$C$28,'liste_affectations local'!$A$4:$D$34,4,FALSE)</f>
        <v>#N/A</v>
      </c>
      <c r="L24" s="39" t="e">
        <f>VLOOKUP('Calcul éclairage_exemple'!$D$13:$D$28,'mode de régulation'!$A$4:$B$8,2,FALSE)</f>
        <v>#N/A</v>
      </c>
      <c r="M24" s="19" t="e">
        <f>'Calcul éclairage_exemple'!$L$13:$L$28*'Calcul éclairage_exemple'!$J$13:$J$28*'Calcul éclairage_exemple'!$K$13:$K$28/1000</f>
        <v>#N/A</v>
      </c>
      <c r="N24" s="15"/>
      <c r="O24" s="15"/>
    </row>
    <row r="25" spans="1:15" ht="25.5" hidden="1" customHeight="1" x14ac:dyDescent="0.25">
      <c r="A25" s="47"/>
      <c r="B25" s="47"/>
      <c r="C25" s="47"/>
      <c r="D25" s="47"/>
      <c r="E25" s="48"/>
      <c r="F25" s="48"/>
      <c r="G25" s="49"/>
      <c r="H25" s="49"/>
      <c r="I25" s="40">
        <f>'Calcul éclairage_exemple'!$F$13:$F$28*'Calcul éclairage_exemple'!$G$13:$G$28+'Calcul éclairage_exemple'!$H$13:$H$28</f>
        <v>0</v>
      </c>
      <c r="J25" s="40">
        <f>'Calcul éclairage_exemple'!$E$13:$E$28*'Calcul éclairage_exemple'!$I$13:$I$28</f>
        <v>0</v>
      </c>
      <c r="K25" s="32" t="e">
        <f>VLOOKUP('Calcul éclairage_exemple'!$C$13:$C$28,'liste_affectations local'!$A$4:$D$34,4,FALSE)</f>
        <v>#N/A</v>
      </c>
      <c r="L25" s="39" t="e">
        <f>VLOOKUP('Calcul éclairage_exemple'!$D$13:$D$28,'mode de régulation'!$A$4:$B$8,2,FALSE)</f>
        <v>#N/A</v>
      </c>
      <c r="M25" s="19" t="e">
        <f>'Calcul éclairage_exemple'!$L$13:$L$28*'Calcul éclairage_exemple'!$J$13:$J$28*'Calcul éclairage_exemple'!$K$13:$K$28/1000</f>
        <v>#N/A</v>
      </c>
      <c r="N25" s="15"/>
      <c r="O25" s="15"/>
    </row>
    <row r="26" spans="1:15" ht="25.5" hidden="1" customHeight="1" x14ac:dyDescent="0.25">
      <c r="A26" s="47"/>
      <c r="B26" s="47"/>
      <c r="C26" s="47"/>
      <c r="D26" s="47"/>
      <c r="E26" s="48"/>
      <c r="F26" s="48"/>
      <c r="G26" s="49"/>
      <c r="H26" s="49"/>
      <c r="I26" s="40">
        <f>'Calcul éclairage_exemple'!$F$13:$F$28*'Calcul éclairage_exemple'!$G$13:$G$28+'Calcul éclairage_exemple'!$H$13:$H$28</f>
        <v>0</v>
      </c>
      <c r="J26" s="40">
        <f>'Calcul éclairage_exemple'!$E$13:$E$28*'Calcul éclairage_exemple'!$I$13:$I$28</f>
        <v>0</v>
      </c>
      <c r="K26" s="32" t="e">
        <f>VLOOKUP('Calcul éclairage_exemple'!$C$13:$C$28,'liste_affectations local'!$A$4:$D$34,4,FALSE)</f>
        <v>#N/A</v>
      </c>
      <c r="L26" s="39" t="e">
        <f>VLOOKUP('Calcul éclairage_exemple'!$D$13:$D$28,'mode de régulation'!$A$4:$B$8,2,FALSE)</f>
        <v>#N/A</v>
      </c>
      <c r="M26" s="19" t="e">
        <f>'Calcul éclairage_exemple'!$L$13:$L$28*'Calcul éclairage_exemple'!$J$13:$J$28*'Calcul éclairage_exemple'!$K$13:$K$28/1000</f>
        <v>#N/A</v>
      </c>
      <c r="N26" s="15"/>
      <c r="O26" s="15"/>
    </row>
    <row r="27" spans="1:15" ht="25.5" hidden="1" customHeight="1" x14ac:dyDescent="0.25">
      <c r="A27" s="47"/>
      <c r="B27" s="47"/>
      <c r="C27" s="47"/>
      <c r="D27" s="47"/>
      <c r="E27" s="48"/>
      <c r="F27" s="48"/>
      <c r="G27" s="49"/>
      <c r="H27" s="49"/>
      <c r="I27" s="40">
        <f>'Calcul éclairage_exemple'!$F$13:$F$28*'Calcul éclairage_exemple'!$G$13:$G$28+'Calcul éclairage_exemple'!$H$13:$H$28</f>
        <v>0</v>
      </c>
      <c r="J27" s="40">
        <f>'Calcul éclairage_exemple'!$E$13:$E$28*'Calcul éclairage_exemple'!$I$13:$I$28</f>
        <v>0</v>
      </c>
      <c r="K27" s="32" t="e">
        <f>VLOOKUP('Calcul éclairage_exemple'!$C$13:$C$28,'liste_affectations local'!$A$4:$D$34,4,FALSE)</f>
        <v>#N/A</v>
      </c>
      <c r="L27" s="39" t="e">
        <f>VLOOKUP('Calcul éclairage_exemple'!$D$13:$D$28,'mode de régulation'!$A$4:$B$8,2,FALSE)</f>
        <v>#N/A</v>
      </c>
      <c r="M27" s="19" t="e">
        <f>'Calcul éclairage_exemple'!$L$13:$L$28*'Calcul éclairage_exemple'!$J$13:$J$28*'Calcul éclairage_exemple'!$K$13:$K$28/1000</f>
        <v>#N/A</v>
      </c>
      <c r="N27" s="15"/>
      <c r="O27" s="15"/>
    </row>
    <row r="28" spans="1:15" ht="25.5" hidden="1" customHeight="1" x14ac:dyDescent="0.25">
      <c r="A28" s="47"/>
      <c r="B28" s="47"/>
      <c r="C28" s="47"/>
      <c r="D28" s="47"/>
      <c r="E28" s="48"/>
      <c r="F28" s="48"/>
      <c r="G28" s="49"/>
      <c r="H28" s="49"/>
      <c r="I28" s="40">
        <f>'Calcul éclairage_exemple'!$F$13:$F$28*'Calcul éclairage_exemple'!$G$13:$G$28+'Calcul éclairage_exemple'!$H$13:$H$28</f>
        <v>0</v>
      </c>
      <c r="J28" s="40">
        <f>'Calcul éclairage_exemple'!$E$13:$E$28*'Calcul éclairage_exemple'!$I$13:$I$28</f>
        <v>0</v>
      </c>
      <c r="K28" s="32" t="e">
        <f>VLOOKUP('Calcul éclairage_exemple'!$C$13:$C$28,'liste_affectations local'!$A$4:$D$34,4,FALSE)</f>
        <v>#N/A</v>
      </c>
      <c r="L28" s="39" t="e">
        <f>VLOOKUP('Calcul éclairage_exemple'!$D$13:$D$28,'mode de régulation'!$A$4:$B$8,2,FALSE)</f>
        <v>#N/A</v>
      </c>
      <c r="M28" s="19" t="e">
        <f>'Calcul éclairage_exemple'!$L$13:$L$28*'Calcul éclairage_exemple'!$J$13:$J$28*'Calcul éclairage_exemple'!$K$13:$K$28/1000</f>
        <v>#N/A</v>
      </c>
      <c r="N28" s="15"/>
      <c r="O28" s="15"/>
    </row>
    <row r="29" spans="1:15" x14ac:dyDescent="0.25">
      <c r="N29" s="15"/>
      <c r="O29" s="15"/>
    </row>
    <row r="30" spans="1:15" ht="25.5" customHeight="1" x14ac:dyDescent="0.25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2">
        <f>SUMIF('Calcul éclairage_exemple'!$M$32:$M$39,"&lt;&gt;#N/A")</f>
        <v>656.83199999999999</v>
      </c>
      <c r="N30" s="15"/>
      <c r="O30" s="15"/>
    </row>
    <row r="31" spans="1:15" ht="60" x14ac:dyDescent="0.25">
      <c r="A31" s="16" t="s">
        <v>70</v>
      </c>
      <c r="B31" s="16" t="s">
        <v>71</v>
      </c>
      <c r="C31" s="27" t="s">
        <v>55</v>
      </c>
      <c r="D31" s="27" t="s">
        <v>16</v>
      </c>
      <c r="E31" s="23" t="s">
        <v>20</v>
      </c>
      <c r="F31" s="23" t="s">
        <v>21</v>
      </c>
      <c r="G31" s="23" t="s">
        <v>22</v>
      </c>
      <c r="H31" s="23" t="s">
        <v>23</v>
      </c>
      <c r="I31" s="23" t="s">
        <v>24</v>
      </c>
      <c r="J31" s="23" t="s">
        <v>25</v>
      </c>
      <c r="K31" s="16" t="s">
        <v>26</v>
      </c>
      <c r="L31" s="16" t="s">
        <v>27</v>
      </c>
      <c r="M31" s="8" t="s">
        <v>0</v>
      </c>
    </row>
    <row r="32" spans="1:15" ht="25.5" customHeight="1" x14ac:dyDescent="0.25">
      <c r="A32" s="24" t="s">
        <v>72</v>
      </c>
      <c r="B32" s="17" t="s">
        <v>5</v>
      </c>
      <c r="C32" s="24" t="s">
        <v>31</v>
      </c>
      <c r="D32" s="47" t="s">
        <v>63</v>
      </c>
      <c r="E32" s="17">
        <v>12</v>
      </c>
      <c r="F32" s="17">
        <v>2</v>
      </c>
      <c r="G32" s="18">
        <v>26</v>
      </c>
      <c r="H32" s="18">
        <v>0</v>
      </c>
      <c r="I32" s="40">
        <f>'Calcul éclairage_exemple'!$F32*'Calcul éclairage_exemple'!$G32+'Calcul éclairage_exemple'!$H32</f>
        <v>52</v>
      </c>
      <c r="J32" s="40">
        <f>'Calcul éclairage_exemple'!$E32*'Calcul éclairage_exemple'!$I32</f>
        <v>624</v>
      </c>
      <c r="K32" s="32">
        <f>VLOOKUP('Calcul éclairage_exemple'!$C$32:$C$47,'liste_affectations local'!$A$4:$D$34,4,FALSE)</f>
        <v>1210</v>
      </c>
      <c r="L32" s="39">
        <f>VLOOKUP('Calcul éclairage_exemple'!$D$32:$D$47,'mode de régulation'!$A$4:$B$8,2,FALSE)</f>
        <v>0.8</v>
      </c>
      <c r="M32" s="19">
        <f>'Calcul éclairage_exemple'!$L$32:$L$47*'Calcul éclairage_exemple'!$J$32:$J$47*'Calcul éclairage_exemple'!$K$32:$K$47/1000</f>
        <v>604.03200000000004</v>
      </c>
    </row>
    <row r="33" spans="1:13" ht="25.5" customHeight="1" x14ac:dyDescent="0.25">
      <c r="A33" s="24" t="s">
        <v>73</v>
      </c>
      <c r="B33" s="17" t="s">
        <v>6</v>
      </c>
      <c r="C33" s="24" t="s">
        <v>33</v>
      </c>
      <c r="D33" s="47" t="s">
        <v>19</v>
      </c>
      <c r="E33" s="17">
        <v>10</v>
      </c>
      <c r="F33" s="17">
        <v>1</v>
      </c>
      <c r="G33" s="18">
        <v>8</v>
      </c>
      <c r="H33" s="18">
        <v>0</v>
      </c>
      <c r="I33" s="40">
        <f>'Calcul éclairage_exemple'!$F33*'Calcul éclairage_exemple'!$G33+'Calcul éclairage_exemple'!$H33</f>
        <v>8</v>
      </c>
      <c r="J33" s="40">
        <f>'Calcul éclairage_exemple'!$E33*'Calcul éclairage_exemple'!$I33</f>
        <v>80</v>
      </c>
      <c r="K33" s="32">
        <f>VLOOKUP('Calcul éclairage_exemple'!$C$32:$C$47,'liste_affectations local'!$A$4:$D$34,4,FALSE)</f>
        <v>660</v>
      </c>
      <c r="L33" s="39">
        <f>VLOOKUP('Calcul éclairage_exemple'!$D$32:$D$47,'mode de régulation'!$A$4:$B$8,2,FALSE)</f>
        <v>1</v>
      </c>
      <c r="M33" s="19">
        <f>'Calcul éclairage_exemple'!$L$32:$L$47*'Calcul éclairage_exemple'!$J$32:$J$47*'Calcul éclairage_exemple'!$K$32:$K$47/1000</f>
        <v>52.8</v>
      </c>
    </row>
    <row r="34" spans="1:13" ht="25.5" hidden="1" customHeight="1" x14ac:dyDescent="0.25">
      <c r="A34" s="47"/>
      <c r="B34" s="47"/>
      <c r="C34" s="47"/>
      <c r="D34" s="47"/>
      <c r="E34" s="48"/>
      <c r="F34" s="48"/>
      <c r="G34" s="49"/>
      <c r="H34" s="49"/>
      <c r="I34" s="40">
        <f>'Calcul éclairage_exemple'!$F34*'Calcul éclairage_exemple'!$G34+'Calcul éclairage_exemple'!$H34</f>
        <v>0</v>
      </c>
      <c r="J34" s="40">
        <f>'Calcul éclairage_exemple'!$E34*'Calcul éclairage_exemple'!$I34</f>
        <v>0</v>
      </c>
      <c r="K34" s="32" t="e">
        <f>VLOOKUP('Calcul éclairage_exemple'!$C$32:$C$47,'liste_affectations local'!$A$4:$D$34,4,FALSE)</f>
        <v>#N/A</v>
      </c>
      <c r="L34" s="39" t="e">
        <f>VLOOKUP('Calcul éclairage_exemple'!$D$32:$D$47,'mode de régulation'!$A$4:$B$8,2,FALSE)</f>
        <v>#N/A</v>
      </c>
      <c r="M34" s="19" t="e">
        <f>'Calcul éclairage_exemple'!$L$32:$L$47*'Calcul éclairage_exemple'!$J$32:$J$47*'Calcul éclairage_exemple'!$K$32:$K$47/1000</f>
        <v>#N/A</v>
      </c>
    </row>
    <row r="35" spans="1:13" ht="25.5" hidden="1" customHeight="1" x14ac:dyDescent="0.25">
      <c r="A35" s="47"/>
      <c r="B35" s="47"/>
      <c r="C35" s="47"/>
      <c r="D35" s="47"/>
      <c r="E35" s="48"/>
      <c r="F35" s="48"/>
      <c r="G35" s="49"/>
      <c r="H35" s="49"/>
      <c r="I35" s="40">
        <f>'Calcul éclairage_exemple'!$F35*'Calcul éclairage_exemple'!$G35+'Calcul éclairage_exemple'!$H35</f>
        <v>0</v>
      </c>
      <c r="J35" s="40">
        <f>'Calcul éclairage_exemple'!$E35*'Calcul éclairage_exemple'!$I35</f>
        <v>0</v>
      </c>
      <c r="K35" s="32" t="e">
        <f>VLOOKUP('Calcul éclairage_exemple'!$C$32:$C$47,'liste_affectations local'!$A$4:$D$34,4,FALSE)</f>
        <v>#N/A</v>
      </c>
      <c r="L35" s="39" t="e">
        <f>VLOOKUP('Calcul éclairage_exemple'!$D$32:$D$47,'mode de régulation'!$A$4:$B$8,2,FALSE)</f>
        <v>#N/A</v>
      </c>
      <c r="M35" s="19" t="e">
        <f>'Calcul éclairage_exemple'!$L$32:$L$47*'Calcul éclairage_exemple'!$J$32:$J$47*'Calcul éclairage_exemple'!$K$32:$K$47/1000</f>
        <v>#N/A</v>
      </c>
    </row>
    <row r="36" spans="1:13" ht="25.5" hidden="1" customHeight="1" x14ac:dyDescent="0.25">
      <c r="A36" s="47"/>
      <c r="B36" s="47"/>
      <c r="C36" s="47"/>
      <c r="D36" s="47"/>
      <c r="E36" s="48"/>
      <c r="F36" s="48"/>
      <c r="G36" s="49"/>
      <c r="H36" s="49"/>
      <c r="I36" s="40">
        <f>'Calcul éclairage_exemple'!$F36*'Calcul éclairage_exemple'!$G36+'Calcul éclairage_exemple'!$H36</f>
        <v>0</v>
      </c>
      <c r="J36" s="40">
        <f>'Calcul éclairage_exemple'!$E36*'Calcul éclairage_exemple'!$I36</f>
        <v>0</v>
      </c>
      <c r="K36" s="32" t="e">
        <f>VLOOKUP('Calcul éclairage_exemple'!$C$32:$C$47,'liste_affectations local'!$A$4:$D$34,4,FALSE)</f>
        <v>#N/A</v>
      </c>
      <c r="L36" s="39" t="e">
        <f>VLOOKUP('Calcul éclairage_exemple'!$D$32:$D$47,'mode de régulation'!$A$4:$B$8,2,FALSE)</f>
        <v>#N/A</v>
      </c>
      <c r="M36" s="19" t="e">
        <f>'Calcul éclairage_exemple'!$L$32:$L$47*'Calcul éclairage_exemple'!$J$32:$J$47*'Calcul éclairage_exemple'!$K$32:$K$47/1000</f>
        <v>#N/A</v>
      </c>
    </row>
    <row r="37" spans="1:13" ht="25.5" hidden="1" customHeight="1" x14ac:dyDescent="0.25">
      <c r="A37" s="47"/>
      <c r="B37" s="47"/>
      <c r="C37" s="47"/>
      <c r="D37" s="47"/>
      <c r="E37" s="48"/>
      <c r="F37" s="48"/>
      <c r="G37" s="49"/>
      <c r="H37" s="49"/>
      <c r="I37" s="40">
        <f>'Calcul éclairage_exemple'!$F37*'Calcul éclairage_exemple'!$G37+'Calcul éclairage_exemple'!$H37</f>
        <v>0</v>
      </c>
      <c r="J37" s="40">
        <f>'Calcul éclairage_exemple'!$E37*'Calcul éclairage_exemple'!$I37</f>
        <v>0</v>
      </c>
      <c r="K37" s="32" t="e">
        <f>VLOOKUP('Calcul éclairage_exemple'!$C$32:$C$47,'liste_affectations local'!$A$4:$D$34,4,FALSE)</f>
        <v>#N/A</v>
      </c>
      <c r="L37" s="39" t="e">
        <f>VLOOKUP('Calcul éclairage_exemple'!$D$32:$D$47,'mode de régulation'!$A$4:$B$8,2,FALSE)</f>
        <v>#N/A</v>
      </c>
      <c r="M37" s="19" t="e">
        <f>'Calcul éclairage_exemple'!$L$32:$L$47*'Calcul éclairage_exemple'!$J$32:$J$47*'Calcul éclairage_exemple'!$K$32:$K$47/1000</f>
        <v>#N/A</v>
      </c>
    </row>
    <row r="38" spans="1:13" ht="25.5" hidden="1" customHeight="1" x14ac:dyDescent="0.25">
      <c r="A38" s="47"/>
      <c r="B38" s="47"/>
      <c r="C38" s="47"/>
      <c r="D38" s="47"/>
      <c r="E38" s="48"/>
      <c r="F38" s="48"/>
      <c r="G38" s="49"/>
      <c r="H38" s="49"/>
      <c r="I38" s="40">
        <f>'Calcul éclairage_exemple'!$F38*'Calcul éclairage_exemple'!$G38+'Calcul éclairage_exemple'!$H38</f>
        <v>0</v>
      </c>
      <c r="J38" s="40">
        <f>'Calcul éclairage_exemple'!$E38*'Calcul éclairage_exemple'!$I38</f>
        <v>0</v>
      </c>
      <c r="K38" s="32" t="e">
        <f>VLOOKUP('Calcul éclairage_exemple'!$C$32:$C$47,'liste_affectations local'!$A$4:$D$34,4,FALSE)</f>
        <v>#N/A</v>
      </c>
      <c r="L38" s="39" t="e">
        <f>VLOOKUP('Calcul éclairage_exemple'!$D$32:$D$47,'mode de régulation'!$A$4:$B$8,2,FALSE)</f>
        <v>#N/A</v>
      </c>
      <c r="M38" s="19" t="e">
        <f>'Calcul éclairage_exemple'!$L$32:$L$47*'Calcul éclairage_exemple'!$J$32:$J$47*'Calcul éclairage_exemple'!$K$32:$K$47/1000</f>
        <v>#N/A</v>
      </c>
    </row>
    <row r="39" spans="1:13" ht="25.5" hidden="1" customHeight="1" x14ac:dyDescent="0.25">
      <c r="A39" s="47"/>
      <c r="B39" s="47"/>
      <c r="C39" s="47"/>
      <c r="D39" s="47"/>
      <c r="E39" s="48"/>
      <c r="F39" s="48"/>
      <c r="G39" s="49"/>
      <c r="H39" s="49"/>
      <c r="I39" s="40">
        <f>'Calcul éclairage_exemple'!$F39*'Calcul éclairage_exemple'!$G39+'Calcul éclairage_exemple'!$H39</f>
        <v>0</v>
      </c>
      <c r="J39" s="40">
        <f>'Calcul éclairage_exemple'!$E39*'Calcul éclairage_exemple'!$I39</f>
        <v>0</v>
      </c>
      <c r="K39" s="32" t="e">
        <f>VLOOKUP('Calcul éclairage_exemple'!$C$32:$C$47,'liste_affectations local'!$A$4:$D$34,4,FALSE)</f>
        <v>#N/A</v>
      </c>
      <c r="L39" s="39" t="e">
        <f>VLOOKUP('Calcul éclairage_exemple'!$D$32:$D$47,'mode de régulation'!$A$4:$B$8,2,FALSE)</f>
        <v>#N/A</v>
      </c>
      <c r="M39" s="19" t="e">
        <f>'Calcul éclairage_exemple'!$L$32:$L$47*'Calcul éclairage_exemple'!$J$32:$J$47*'Calcul éclairage_exemple'!$K$32:$K$47/1000</f>
        <v>#N/A</v>
      </c>
    </row>
    <row r="40" spans="1:13" ht="25.5" hidden="1" customHeight="1" x14ac:dyDescent="0.25">
      <c r="A40" s="17"/>
      <c r="B40" s="17"/>
      <c r="C40" s="24"/>
      <c r="D40" s="24"/>
      <c r="E40" s="17"/>
      <c r="F40" s="17"/>
      <c r="G40" s="18"/>
      <c r="H40" s="18"/>
      <c r="I40" s="40">
        <f>'Calcul éclairage_exemple'!$F40*'Calcul éclairage_exemple'!$G40+'Calcul éclairage_exemple'!$H40</f>
        <v>0</v>
      </c>
      <c r="J40" s="40">
        <f>'Calcul éclairage_exemple'!$E40*'Calcul éclairage_exemple'!$I40</f>
        <v>0</v>
      </c>
      <c r="K40" s="32" t="e">
        <f>VLOOKUP('Calcul éclairage_exemple'!$C$32:$C$47,'liste_affectations local'!$A$4:$D$34,4,FALSE)</f>
        <v>#N/A</v>
      </c>
      <c r="L40" s="39" t="e">
        <f>VLOOKUP('Calcul éclairage_exemple'!$D$32:$D$47,'mode de régulation'!$A$4:$B$8,2,FALSE)</f>
        <v>#N/A</v>
      </c>
      <c r="M40" s="19" t="e">
        <f>'Calcul éclairage_exemple'!$L$32:$L$47*'Calcul éclairage_exemple'!$J$32:$J$47*'Calcul éclairage_exemple'!$K$32:$K$47/1000</f>
        <v>#N/A</v>
      </c>
    </row>
    <row r="41" spans="1:13" ht="25.5" hidden="1" customHeight="1" x14ac:dyDescent="0.25">
      <c r="A41" s="17"/>
      <c r="B41" s="17"/>
      <c r="C41" s="24"/>
      <c r="D41" s="24"/>
      <c r="E41" s="17"/>
      <c r="F41" s="17"/>
      <c r="G41" s="18"/>
      <c r="H41" s="18"/>
      <c r="I41" s="40">
        <f>'Calcul éclairage_exemple'!$F41*'Calcul éclairage_exemple'!$G41+'Calcul éclairage_exemple'!$H41</f>
        <v>0</v>
      </c>
      <c r="J41" s="40">
        <f>'Calcul éclairage_exemple'!$E41*'Calcul éclairage_exemple'!$I41</f>
        <v>0</v>
      </c>
      <c r="K41" s="32" t="e">
        <f>VLOOKUP('Calcul éclairage_exemple'!$C$32:$C$47,'liste_affectations local'!$A$4:$D$34,4,FALSE)</f>
        <v>#N/A</v>
      </c>
      <c r="L41" s="39" t="e">
        <f>VLOOKUP('Calcul éclairage_exemple'!$D$32:$D$47,'mode de régulation'!$A$4:$B$8,2,FALSE)</f>
        <v>#N/A</v>
      </c>
      <c r="M41" s="19" t="e">
        <f>'Calcul éclairage_exemple'!$L$32:$L$47*'Calcul éclairage_exemple'!$J$32:$J$47*'Calcul éclairage_exemple'!$K$32:$K$47/1000</f>
        <v>#N/A</v>
      </c>
    </row>
    <row r="42" spans="1:13" ht="25.5" hidden="1" customHeight="1" x14ac:dyDescent="0.25">
      <c r="A42" s="17"/>
      <c r="B42" s="17"/>
      <c r="C42" s="24"/>
      <c r="D42" s="24"/>
      <c r="E42" s="17"/>
      <c r="F42" s="17"/>
      <c r="G42" s="18"/>
      <c r="H42" s="18"/>
      <c r="I42" s="40">
        <f>'Calcul éclairage_exemple'!$F42*'Calcul éclairage_exemple'!$G42+'Calcul éclairage_exemple'!$H42</f>
        <v>0</v>
      </c>
      <c r="J42" s="40">
        <f>'Calcul éclairage_exemple'!$E42*'Calcul éclairage_exemple'!$I42</f>
        <v>0</v>
      </c>
      <c r="K42" s="32" t="e">
        <f>VLOOKUP('Calcul éclairage_exemple'!$C$32:$C$47,'liste_affectations local'!$A$4:$D$34,4,FALSE)</f>
        <v>#N/A</v>
      </c>
      <c r="L42" s="39" t="e">
        <f>VLOOKUP('Calcul éclairage_exemple'!$D$32:$D$47,'mode de régulation'!$A$4:$B$8,2,FALSE)</f>
        <v>#N/A</v>
      </c>
      <c r="M42" s="19" t="e">
        <f>'Calcul éclairage_exemple'!$L$32:$L$47*'Calcul éclairage_exemple'!$J$32:$J$47*'Calcul éclairage_exemple'!$K$32:$K$47/1000</f>
        <v>#N/A</v>
      </c>
    </row>
    <row r="43" spans="1:13" ht="25.5" hidden="1" customHeight="1" x14ac:dyDescent="0.25">
      <c r="A43" s="17"/>
      <c r="B43" s="17"/>
      <c r="C43" s="24"/>
      <c r="D43" s="24"/>
      <c r="E43" s="17"/>
      <c r="F43" s="17"/>
      <c r="G43" s="18"/>
      <c r="H43" s="18"/>
      <c r="I43" s="40">
        <f>'Calcul éclairage_exemple'!$F43*'Calcul éclairage_exemple'!$G43+'Calcul éclairage_exemple'!$H43</f>
        <v>0</v>
      </c>
      <c r="J43" s="40">
        <f>'Calcul éclairage_exemple'!$E43*'Calcul éclairage_exemple'!$I43</f>
        <v>0</v>
      </c>
      <c r="K43" s="32" t="e">
        <f>VLOOKUP('Calcul éclairage_exemple'!$C$32:$C$47,'liste_affectations local'!$A$4:$D$34,4,FALSE)</f>
        <v>#N/A</v>
      </c>
      <c r="L43" s="39" t="e">
        <f>VLOOKUP('Calcul éclairage_exemple'!$D$32:$D$47,'mode de régulation'!$A$4:$B$8,2,FALSE)</f>
        <v>#N/A</v>
      </c>
      <c r="M43" s="19" t="e">
        <f>'Calcul éclairage_exemple'!$L$32:$L$47*'Calcul éclairage_exemple'!$J$32:$J$47*'Calcul éclairage_exemple'!$K$32:$K$47/1000</f>
        <v>#N/A</v>
      </c>
    </row>
    <row r="44" spans="1:13" ht="25.5" hidden="1" customHeight="1" x14ac:dyDescent="0.25">
      <c r="A44" s="17"/>
      <c r="B44" s="17"/>
      <c r="C44" s="47"/>
      <c r="D44" s="47"/>
      <c r="E44" s="48"/>
      <c r="F44" s="48"/>
      <c r="G44" s="49"/>
      <c r="H44" s="49"/>
      <c r="I44" s="40">
        <f>'Calcul éclairage_exemple'!$F44*'Calcul éclairage_exemple'!$G44+'Calcul éclairage_exemple'!$H44</f>
        <v>0</v>
      </c>
      <c r="J44" s="40">
        <f>'Calcul éclairage_exemple'!$E44*'Calcul éclairage_exemple'!$I44</f>
        <v>0</v>
      </c>
      <c r="K44" s="32" t="e">
        <f>VLOOKUP('Calcul éclairage_exemple'!$C$32:$C$47,'liste_affectations local'!$A$4:$D$34,4,FALSE)</f>
        <v>#N/A</v>
      </c>
      <c r="L44" s="39" t="e">
        <f>VLOOKUP('Calcul éclairage_exemple'!$D$32:$D$47,'mode de régulation'!$A$4:$B$8,2,FALSE)</f>
        <v>#N/A</v>
      </c>
      <c r="M44" s="19" t="e">
        <f>'Calcul éclairage_exemple'!$L$32:$L$47*'Calcul éclairage_exemple'!$J$32:$J$47*'Calcul éclairage_exemple'!$K$32:$K$47/1000</f>
        <v>#N/A</v>
      </c>
    </row>
    <row r="45" spans="1:13" ht="25.5" hidden="1" customHeight="1" x14ac:dyDescent="0.25">
      <c r="A45" s="17"/>
      <c r="B45" s="17"/>
      <c r="C45" s="24"/>
      <c r="D45" s="24"/>
      <c r="E45" s="17"/>
      <c r="F45" s="17"/>
      <c r="G45" s="18"/>
      <c r="H45" s="18"/>
      <c r="I45" s="40">
        <f>'Calcul éclairage_exemple'!$F45*'Calcul éclairage_exemple'!$G45+'Calcul éclairage_exemple'!$H45</f>
        <v>0</v>
      </c>
      <c r="J45" s="40">
        <f>'Calcul éclairage_exemple'!$E45*'Calcul éclairage_exemple'!$I45</f>
        <v>0</v>
      </c>
      <c r="K45" s="32" t="e">
        <f>VLOOKUP('Calcul éclairage_exemple'!$C$32:$C$47,'liste_affectations local'!$A$4:$D$34,4,FALSE)</f>
        <v>#N/A</v>
      </c>
      <c r="L45" s="39" t="e">
        <f>VLOOKUP('Calcul éclairage_exemple'!$D$32:$D$47,'mode de régulation'!$A$4:$B$8,2,FALSE)</f>
        <v>#N/A</v>
      </c>
      <c r="M45" s="19" t="e">
        <f>'Calcul éclairage_exemple'!$L$32:$L$47*'Calcul éclairage_exemple'!$J$32:$J$47*'Calcul éclairage_exemple'!$K$32:$K$47/1000</f>
        <v>#N/A</v>
      </c>
    </row>
    <row r="46" spans="1:13" ht="25.5" hidden="1" customHeight="1" x14ac:dyDescent="0.25">
      <c r="I46" s="40">
        <f>'Calcul éclairage_exemple'!$F46*'Calcul éclairage_exemple'!$G46+'Calcul éclairage_exemple'!$H46</f>
        <v>0</v>
      </c>
      <c r="J46" s="40">
        <f>'Calcul éclairage_exemple'!$E46*'Calcul éclairage_exemple'!$I46</f>
        <v>0</v>
      </c>
      <c r="K46" s="32" t="e">
        <f>VLOOKUP('Calcul éclairage_exemple'!$C$32:$C$47,'liste_affectations local'!$A$4:$D$34,4,FALSE)</f>
        <v>#N/A</v>
      </c>
      <c r="L46" s="39" t="e">
        <f>VLOOKUP('Calcul éclairage_exemple'!$D$32:$D$47,'mode de régulation'!$A$4:$B$8,2,FALSE)</f>
        <v>#N/A</v>
      </c>
      <c r="M46" s="19" t="e">
        <f>'Calcul éclairage_exemple'!$L$32:$L$47*'Calcul éclairage_exemple'!$J$32:$J$47*'Calcul éclairage_exemple'!$K$32:$K$47/1000</f>
        <v>#N/A</v>
      </c>
    </row>
    <row r="47" spans="1:13" ht="25.5" hidden="1" customHeight="1" x14ac:dyDescent="0.25">
      <c r="I47" s="40">
        <f>'Calcul éclairage_exemple'!$F47*'Calcul éclairage_exemple'!$G47+'Calcul éclairage_exemple'!$H47</f>
        <v>0</v>
      </c>
      <c r="J47" s="40">
        <f>'Calcul éclairage_exemple'!$E47*'Calcul éclairage_exemple'!$I47</f>
        <v>0</v>
      </c>
      <c r="K47" s="32" t="e">
        <f>VLOOKUP('Calcul éclairage_exemple'!$C$32:$C$47,'liste_affectations local'!$A$4:$D$34,4,FALSE)</f>
        <v>#N/A</v>
      </c>
      <c r="L47" s="39" t="e">
        <f>VLOOKUP('Calcul éclairage_exemple'!$D$32:$D$47,'mode de régulation'!$A$4:$B$8,2,FALSE)</f>
        <v>#N/A</v>
      </c>
      <c r="M47" s="19" t="e">
        <f>'Calcul éclairage_exemple'!$L$32:$L$47*'Calcul éclairage_exemple'!$J$32:$J$47*'Calcul éclairage_exemple'!$K$32:$K$47/1000</f>
        <v>#N/A</v>
      </c>
    </row>
  </sheetData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'mode de régulation'!$A$4:$A$8</xm:f>
          </x14:formula1>
          <xm:sqref>D32:D47</xm:sqref>
        </x14:dataValidation>
        <x14:dataValidation type="list">
          <x14:formula1>
            <xm:f>'mode de régulation'!$A$4:$A$8</xm:f>
          </x14:formula1>
          <xm:sqref>D13:D28</xm:sqref>
        </x14:dataValidation>
        <x14:dataValidation type="list">
          <x14:formula1>
            <xm:f>'liste_affectations local'!$A$4:$A$34</xm:f>
          </x14:formula1>
          <xm:sqref>C44 C15:C28 C34:C39</xm:sqref>
        </x14:dataValidation>
        <x14:dataValidation type="list">
          <x14:formula1>
            <xm:f>'liste_affectations local'!$A$4:$A$32</xm:f>
          </x14:formula1>
          <xm:sqref>C40:C43 C45</xm:sqref>
        </x14:dataValidation>
        <x14:dataValidation type="list" allowBlank="1" showErrorMessage="1">
          <x14:formula1>
            <xm:f>'liste_affectations local'!$A$4:$A$32</xm:f>
          </x14:formula1>
          <xm:sqref>C13:C14 C32:C33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B20" sqref="B20"/>
    </sheetView>
  </sheetViews>
  <sheetFormatPr baseColWidth="10" defaultColWidth="20.7109375" defaultRowHeight="12.75" x14ac:dyDescent="0.25"/>
  <cols>
    <col min="1" max="1" width="40.7109375" style="3" customWidth="1"/>
    <col min="2" max="4" width="40.7109375" style="2" customWidth="1"/>
    <col min="5" max="16384" width="20.7109375" style="2"/>
  </cols>
  <sheetData>
    <row r="1" spans="1:7" ht="15" x14ac:dyDescent="0.25">
      <c r="A1" s="26" t="s">
        <v>55</v>
      </c>
    </row>
    <row r="3" spans="1:7" ht="38.25" x14ac:dyDescent="0.25">
      <c r="A3" s="30" t="s">
        <v>17</v>
      </c>
      <c r="B3" s="30" t="s">
        <v>74</v>
      </c>
      <c r="C3" s="30" t="s">
        <v>67</v>
      </c>
      <c r="D3" s="30" t="s">
        <v>66</v>
      </c>
    </row>
    <row r="4" spans="1:7" ht="25.5" customHeight="1" x14ac:dyDescent="0.25">
      <c r="A4" s="3" t="s">
        <v>58</v>
      </c>
      <c r="B4" s="31">
        <v>2970</v>
      </c>
      <c r="C4" s="43">
        <v>0.5</v>
      </c>
      <c r="D4" s="46">
        <f>Tableau11[[#This Row],[Heures d''utilisation à pleine charge selon SIA 2024]]*Tableau11[[#This Row],[Facteur de correction de la simultanéité selon SIA 387/4 - tableau 7 (utilisation sporadique)]]</f>
        <v>1485</v>
      </c>
      <c r="F4" s="53"/>
      <c r="G4" s="53"/>
    </row>
    <row r="5" spans="1:7" ht="25.5" customHeight="1" x14ac:dyDescent="0.25">
      <c r="A5" s="3" t="s">
        <v>52</v>
      </c>
      <c r="B5" s="31">
        <v>1730</v>
      </c>
      <c r="C5" s="43">
        <v>0.5</v>
      </c>
      <c r="D5" s="46">
        <f>Tableau11[[#This Row],[Heures d''utilisation à pleine charge selon SIA 2024]]*Tableau11[[#This Row],[Facteur de correction de la simultanéité selon SIA 387/4 - tableau 7 (utilisation sporadique)]]</f>
        <v>865</v>
      </c>
      <c r="F5" s="53"/>
      <c r="G5" s="53"/>
    </row>
    <row r="6" spans="1:7" ht="25.5" customHeight="1" x14ac:dyDescent="0.25">
      <c r="A6" s="3" t="s">
        <v>28</v>
      </c>
      <c r="B6" s="31">
        <v>3210</v>
      </c>
      <c r="C6" s="43">
        <v>0.5</v>
      </c>
      <c r="D6" s="46">
        <f>Tableau11[[#This Row],[Heures d''utilisation à pleine charge selon SIA 2024]]*Tableau11[[#This Row],[Facteur de correction de la simultanéité selon SIA 387/4 - tableau 7 (utilisation sporadique)]]</f>
        <v>1605</v>
      </c>
      <c r="F6" s="53"/>
      <c r="G6" s="53"/>
    </row>
    <row r="7" spans="1:7" ht="25.5" customHeight="1" x14ac:dyDescent="0.25">
      <c r="A7" s="3" t="s">
        <v>31</v>
      </c>
      <c r="B7" s="31">
        <v>1210</v>
      </c>
      <c r="C7" s="43">
        <v>1</v>
      </c>
      <c r="D7" s="46">
        <f>Tableau11[[#This Row],[Heures d''utilisation à pleine charge selon SIA 2024]]*Tableau11[[#This Row],[Facteur de correction de la simultanéité selon SIA 387/4 - tableau 7 (utilisation sporadique)]]</f>
        <v>1210</v>
      </c>
      <c r="F7" s="53"/>
      <c r="G7" s="53"/>
    </row>
    <row r="8" spans="1:7" ht="25.5" customHeight="1" x14ac:dyDescent="0.25">
      <c r="A8" s="3" t="s">
        <v>32</v>
      </c>
      <c r="B8" s="31">
        <v>1860</v>
      </c>
      <c r="C8" s="43">
        <v>1</v>
      </c>
      <c r="D8" s="46">
        <f>Tableau11[[#This Row],[Heures d''utilisation à pleine charge selon SIA 2024]]*Tableau11[[#This Row],[Facteur de correction de la simultanéité selon SIA 387/4 - tableau 7 (utilisation sporadique)]]</f>
        <v>1860</v>
      </c>
      <c r="F8" s="53"/>
      <c r="G8" s="53"/>
    </row>
    <row r="9" spans="1:7" ht="25.5" customHeight="1" x14ac:dyDescent="0.25">
      <c r="A9" s="3" t="s">
        <v>33</v>
      </c>
      <c r="B9" s="31">
        <v>660</v>
      </c>
      <c r="C9" s="43">
        <v>1</v>
      </c>
      <c r="D9" s="46">
        <f>Tableau11[[#This Row],[Heures d''utilisation à pleine charge selon SIA 2024]]*Tableau11[[#This Row],[Facteur de correction de la simultanéité selon SIA 387/4 - tableau 7 (utilisation sporadique)]]</f>
        <v>660</v>
      </c>
      <c r="F9" s="53"/>
      <c r="G9" s="53"/>
    </row>
    <row r="10" spans="1:7" ht="25.5" customHeight="1" x14ac:dyDescent="0.25">
      <c r="A10" s="3" t="s">
        <v>34</v>
      </c>
      <c r="B10" s="31">
        <v>1310</v>
      </c>
      <c r="C10" s="43">
        <v>1</v>
      </c>
      <c r="D10" s="46">
        <f>Tableau11[[#This Row],[Heures d''utilisation à pleine charge selon SIA 2024]]*Tableau11[[#This Row],[Facteur de correction de la simultanéité selon SIA 387/4 - tableau 7 (utilisation sporadique)]]</f>
        <v>1310</v>
      </c>
      <c r="F10" s="53"/>
      <c r="G10" s="53"/>
    </row>
    <row r="11" spans="1:7" ht="25.5" customHeight="1" x14ac:dyDescent="0.25">
      <c r="A11" s="3" t="s">
        <v>41</v>
      </c>
      <c r="B11" s="31">
        <v>2430</v>
      </c>
      <c r="C11" s="43">
        <v>1</v>
      </c>
      <c r="D11" s="46">
        <f>Tableau11[[#This Row],[Heures d''utilisation à pleine charge selon SIA 2024]]*Tableau11[[#This Row],[Facteur de correction de la simultanéité selon SIA 387/4 - tableau 7 (utilisation sporadique)]]</f>
        <v>2430</v>
      </c>
      <c r="F11" s="53"/>
      <c r="G11" s="53"/>
    </row>
    <row r="12" spans="1:7" ht="25.5" customHeight="1" x14ac:dyDescent="0.25">
      <c r="A12" s="3" t="s">
        <v>43</v>
      </c>
      <c r="B12" s="31">
        <v>2310</v>
      </c>
      <c r="C12" s="43">
        <v>1</v>
      </c>
      <c r="D12" s="46">
        <f>Tableau11[[#This Row],[Heures d''utilisation à pleine charge selon SIA 2024]]*Tableau11[[#This Row],[Facteur de correction de la simultanéité selon SIA 387/4 - tableau 7 (utilisation sporadique)]]</f>
        <v>2310</v>
      </c>
      <c r="F12" s="53"/>
      <c r="G12" s="53"/>
    </row>
    <row r="13" spans="1:7" ht="25.5" customHeight="1" x14ac:dyDescent="0.25">
      <c r="A13" s="3" t="s">
        <v>42</v>
      </c>
      <c r="B13" s="31">
        <v>1440</v>
      </c>
      <c r="C13" s="43">
        <v>1</v>
      </c>
      <c r="D13" s="46">
        <f>Tableau11[[#This Row],[Heures d''utilisation à pleine charge selon SIA 2024]]*Tableau11[[#This Row],[Facteur de correction de la simultanéité selon SIA 387/4 - tableau 7 (utilisation sporadique)]]</f>
        <v>1440</v>
      </c>
      <c r="F13" s="53"/>
      <c r="G13" s="53"/>
    </row>
    <row r="14" spans="1:7" ht="25.5" customHeight="1" x14ac:dyDescent="0.25">
      <c r="A14" s="3" t="s">
        <v>44</v>
      </c>
      <c r="B14" s="31">
        <v>1830</v>
      </c>
      <c r="C14" s="43">
        <v>1</v>
      </c>
      <c r="D14" s="46">
        <f>Tableau11[[#This Row],[Heures d''utilisation à pleine charge selon SIA 2024]]*Tableau11[[#This Row],[Facteur de correction de la simultanéité selon SIA 387/4 - tableau 7 (utilisation sporadique)]]</f>
        <v>1830</v>
      </c>
      <c r="F14" s="53"/>
      <c r="G14" s="53"/>
    </row>
    <row r="15" spans="1:7" ht="25.5" customHeight="1" x14ac:dyDescent="0.25">
      <c r="A15" s="3" t="s">
        <v>29</v>
      </c>
      <c r="B15" s="31">
        <v>1150</v>
      </c>
      <c r="C15" s="43">
        <v>0.5</v>
      </c>
      <c r="D15" s="46">
        <f>Tableau11[[#This Row],[Heures d''utilisation à pleine charge selon SIA 2024]]*Tableau11[[#This Row],[Facteur de correction de la simultanéité selon SIA 387/4 - tableau 7 (utilisation sporadique)]]</f>
        <v>575</v>
      </c>
      <c r="F15" s="53"/>
      <c r="G15" s="53"/>
    </row>
    <row r="16" spans="1:7" ht="25.5" customHeight="1" x14ac:dyDescent="0.25">
      <c r="A16" s="3" t="s">
        <v>30</v>
      </c>
      <c r="B16" s="31">
        <v>3900</v>
      </c>
      <c r="C16" s="43">
        <v>1</v>
      </c>
      <c r="D16" s="46">
        <f>Tableau11[[#This Row],[Heures d''utilisation à pleine charge selon SIA 2024]]*Tableau11[[#This Row],[Facteur de correction de la simultanéité selon SIA 387/4 - tableau 7 (utilisation sporadique)]]</f>
        <v>3900</v>
      </c>
      <c r="F16" s="53"/>
      <c r="G16" s="53"/>
    </row>
    <row r="17" spans="1:7" ht="25.5" customHeight="1" x14ac:dyDescent="0.25">
      <c r="A17" s="3" t="s">
        <v>39</v>
      </c>
      <c r="B17" s="31">
        <v>2670</v>
      </c>
      <c r="C17" s="43">
        <v>1</v>
      </c>
      <c r="D17" s="46">
        <f>Tableau11[[#This Row],[Heures d''utilisation à pleine charge selon SIA 2024]]*Tableau11[[#This Row],[Facteur de correction de la simultanéité selon SIA 387/4 - tableau 7 (utilisation sporadique)]]</f>
        <v>2670</v>
      </c>
      <c r="F17" s="53"/>
      <c r="G17" s="53"/>
    </row>
    <row r="18" spans="1:7" ht="25.5" customHeight="1" x14ac:dyDescent="0.25">
      <c r="A18" s="3" t="s">
        <v>40</v>
      </c>
      <c r="B18" s="31">
        <v>2420</v>
      </c>
      <c r="C18" s="43">
        <v>1</v>
      </c>
      <c r="D18" s="46">
        <f>Tableau11[[#This Row],[Heures d''utilisation à pleine charge selon SIA 2024]]*Tableau11[[#This Row],[Facteur de correction de la simultanéité selon SIA 387/4 - tableau 7 (utilisation sporadique)]]</f>
        <v>2420</v>
      </c>
      <c r="F18" s="53"/>
      <c r="G18" s="53"/>
    </row>
    <row r="19" spans="1:7" ht="25.5" customHeight="1" x14ac:dyDescent="0.25">
      <c r="A19" s="3" t="s">
        <v>47</v>
      </c>
      <c r="B19" s="31">
        <v>3000</v>
      </c>
      <c r="C19" s="43">
        <v>1</v>
      </c>
      <c r="D19" s="46">
        <f>Tableau11[[#This Row],[Heures d''utilisation à pleine charge selon SIA 2024]]*Tableau11[[#This Row],[Facteur de correction de la simultanéité selon SIA 387/4 - tableau 7 (utilisation sporadique)]]</f>
        <v>3000</v>
      </c>
      <c r="F19" s="53"/>
      <c r="G19" s="53"/>
    </row>
    <row r="20" spans="1:7" ht="25.5" customHeight="1" x14ac:dyDescent="0.25">
      <c r="A20" s="3" t="s">
        <v>48</v>
      </c>
      <c r="B20" s="31">
        <v>2630</v>
      </c>
      <c r="C20" s="43">
        <v>1</v>
      </c>
      <c r="D20" s="46">
        <f>Tableau11[[#This Row],[Heures d''utilisation à pleine charge selon SIA 2024]]*Tableau11[[#This Row],[Facteur de correction de la simultanéité selon SIA 387/4 - tableau 7 (utilisation sporadique)]]</f>
        <v>2630</v>
      </c>
      <c r="F20" s="53"/>
      <c r="G20" s="53"/>
    </row>
    <row r="21" spans="1:7" ht="25.5" customHeight="1" x14ac:dyDescent="0.25">
      <c r="A21" s="3" t="s">
        <v>51</v>
      </c>
      <c r="B21" s="31">
        <v>1490</v>
      </c>
      <c r="C21" s="43">
        <v>1</v>
      </c>
      <c r="D21" s="46">
        <f>Tableau11[[#This Row],[Heures d''utilisation à pleine charge selon SIA 2024]]*Tableau11[[#This Row],[Facteur de correction de la simultanéité selon SIA 387/4 - tableau 7 (utilisation sporadique)]]</f>
        <v>1490</v>
      </c>
      <c r="F21" s="53"/>
      <c r="G21" s="53"/>
    </row>
    <row r="22" spans="1:7" ht="25.5" customHeight="1" x14ac:dyDescent="0.25">
      <c r="A22" s="3" t="s">
        <v>35</v>
      </c>
      <c r="B22" s="31">
        <v>1180</v>
      </c>
      <c r="C22" s="43">
        <v>1</v>
      </c>
      <c r="D22" s="46">
        <f>Tableau11[[#This Row],[Heures d''utilisation à pleine charge selon SIA 2024]]*Tableau11[[#This Row],[Facteur de correction de la simultanéité selon SIA 387/4 - tableau 7 (utilisation sporadique)]]</f>
        <v>1180</v>
      </c>
      <c r="F22" s="53"/>
      <c r="G22" s="53"/>
    </row>
    <row r="23" spans="1:7" ht="25.5" customHeight="1" x14ac:dyDescent="0.25">
      <c r="A23" s="3" t="s">
        <v>36</v>
      </c>
      <c r="B23" s="31">
        <v>1030</v>
      </c>
      <c r="C23" s="43">
        <v>1</v>
      </c>
      <c r="D23" s="46">
        <f>Tableau11[[#This Row],[Heures d''utilisation à pleine charge selon SIA 2024]]*Tableau11[[#This Row],[Facteur de correction de la simultanéité selon SIA 387/4 - tableau 7 (utilisation sporadique)]]</f>
        <v>1030</v>
      </c>
      <c r="F23" s="53"/>
      <c r="G23" s="53"/>
    </row>
    <row r="24" spans="1:7" ht="25.5" customHeight="1" x14ac:dyDescent="0.25">
      <c r="A24" s="3" t="s">
        <v>37</v>
      </c>
      <c r="B24" s="31">
        <v>1240</v>
      </c>
      <c r="C24" s="43">
        <v>1</v>
      </c>
      <c r="D24" s="46">
        <f>Tableau11[[#This Row],[Heures d''utilisation à pleine charge selon SIA 2024]]*Tableau11[[#This Row],[Facteur de correction de la simultanéité selon SIA 387/4 - tableau 7 (utilisation sporadique)]]</f>
        <v>1240</v>
      </c>
      <c r="F24" s="53"/>
      <c r="G24" s="53"/>
    </row>
    <row r="25" spans="1:7" ht="25.5" customHeight="1" x14ac:dyDescent="0.25">
      <c r="A25" s="3" t="s">
        <v>38</v>
      </c>
      <c r="B25" s="31">
        <v>1630</v>
      </c>
      <c r="C25" s="43">
        <v>1</v>
      </c>
      <c r="D25" s="46">
        <f>Tableau11[[#This Row],[Heures d''utilisation à pleine charge selon SIA 2024]]*Tableau11[[#This Row],[Facteur de correction de la simultanéité selon SIA 387/4 - tableau 7 (utilisation sporadique)]]</f>
        <v>1630</v>
      </c>
      <c r="F25" s="53"/>
      <c r="G25" s="53"/>
    </row>
    <row r="26" spans="1:7" ht="25.5" customHeight="1" x14ac:dyDescent="0.25">
      <c r="A26" s="3" t="s">
        <v>50</v>
      </c>
      <c r="B26" s="31">
        <v>1180</v>
      </c>
      <c r="C26" s="43">
        <v>1</v>
      </c>
      <c r="D26" s="46">
        <f>Tableau11[[#This Row],[Heures d''utilisation à pleine charge selon SIA 2024]]*Tableau11[[#This Row],[Facteur de correction de la simultanéité selon SIA 387/4 - tableau 7 (utilisation sporadique)]]</f>
        <v>1180</v>
      </c>
      <c r="F26" s="53"/>
      <c r="G26" s="53"/>
    </row>
    <row r="27" spans="1:7" ht="25.5" customHeight="1" x14ac:dyDescent="0.25">
      <c r="A27" s="3" t="s">
        <v>45</v>
      </c>
      <c r="B27" s="31">
        <v>3000</v>
      </c>
      <c r="C27" s="43">
        <v>1</v>
      </c>
      <c r="D27" s="46">
        <f>Tableau11[[#This Row],[Heures d''utilisation à pleine charge selon SIA 2024]]*Tableau11[[#This Row],[Facteur de correction de la simultanéité selon SIA 387/4 - tableau 7 (utilisation sporadique)]]</f>
        <v>3000</v>
      </c>
      <c r="F27" s="53"/>
      <c r="G27" s="53"/>
    </row>
    <row r="28" spans="1:7" ht="25.5" customHeight="1" x14ac:dyDescent="0.25">
      <c r="A28" s="3" t="s">
        <v>46</v>
      </c>
      <c r="B28" s="31">
        <v>2770</v>
      </c>
      <c r="C28" s="43">
        <v>1</v>
      </c>
      <c r="D28" s="46">
        <f>Tableau11[[#This Row],[Heures d''utilisation à pleine charge selon SIA 2024]]*Tableau11[[#This Row],[Facteur de correction de la simultanéité selon SIA 387/4 - tableau 7 (utilisation sporadique)]]</f>
        <v>2770</v>
      </c>
      <c r="F28" s="53"/>
      <c r="G28" s="53"/>
    </row>
    <row r="29" spans="1:7" ht="25.5" customHeight="1" x14ac:dyDescent="0.25">
      <c r="A29" s="3" t="s">
        <v>59</v>
      </c>
      <c r="B29" s="31">
        <v>2770</v>
      </c>
      <c r="C29" s="43">
        <v>1</v>
      </c>
      <c r="D29" s="46">
        <f>Tableau11[[#This Row],[Heures d''utilisation à pleine charge selon SIA 2024]]*Tableau11[[#This Row],[Facteur de correction de la simultanéité selon SIA 387/4 - tableau 7 (utilisation sporadique)]]</f>
        <v>2770</v>
      </c>
      <c r="F29" s="53"/>
      <c r="G29" s="53"/>
    </row>
    <row r="30" spans="1:7" ht="25.5" customHeight="1" x14ac:dyDescent="0.25">
      <c r="A30" s="3" t="s">
        <v>49</v>
      </c>
      <c r="B30" s="31">
        <v>1920</v>
      </c>
      <c r="C30" s="43">
        <v>1</v>
      </c>
      <c r="D30" s="46">
        <f>Tableau11[[#This Row],[Heures d''utilisation à pleine charge selon SIA 2024]]*Tableau11[[#This Row],[Facteur de correction de la simultanéité selon SIA 387/4 - tableau 7 (utilisation sporadique)]]</f>
        <v>1920</v>
      </c>
      <c r="F30" s="53"/>
      <c r="G30" s="53"/>
    </row>
    <row r="31" spans="1:7" ht="25.5" customHeight="1" x14ac:dyDescent="0.25">
      <c r="A31" s="3" t="s">
        <v>54</v>
      </c>
      <c r="B31" s="31">
        <v>2170</v>
      </c>
      <c r="C31" s="43">
        <v>0.5</v>
      </c>
      <c r="D31" s="46">
        <f>Tableau11[[#This Row],[Heures d''utilisation à pleine charge selon SIA 2024]]*Tableau11[[#This Row],[Facteur de correction de la simultanéité selon SIA 387/4 - tableau 7 (utilisation sporadique)]]</f>
        <v>1085</v>
      </c>
      <c r="F31" s="53"/>
      <c r="G31" s="53"/>
    </row>
    <row r="32" spans="1:7" ht="25.5" customHeight="1" x14ac:dyDescent="0.25">
      <c r="A32" s="3" t="s">
        <v>57</v>
      </c>
      <c r="B32" s="33" t="s">
        <v>53</v>
      </c>
      <c r="C32" s="43">
        <v>1</v>
      </c>
      <c r="D32" s="46" t="e">
        <f>Tableau11[[#This Row],[Heures d''utilisation à pleine charge selon SIA 2024]]*Tableau11[[#This Row],[Facteur de correction de la simultanéité selon SIA 387/4 - tableau 7 (utilisation sporadique)]]</f>
        <v>#VALUE!</v>
      </c>
      <c r="F32" s="53"/>
      <c r="G32" s="53"/>
    </row>
    <row r="33" spans="1:7" ht="24.6" customHeight="1" x14ac:dyDescent="0.25">
      <c r="A33" s="41" t="s">
        <v>60</v>
      </c>
      <c r="B33" s="44">
        <v>2970</v>
      </c>
      <c r="C33" s="43">
        <v>0.5</v>
      </c>
      <c r="D33" s="46">
        <f>Tableau11[[#This Row],[Heures d''utilisation à pleine charge selon SIA 2024]]*Tableau11[[#This Row],[Facteur de correction de la simultanéité selon SIA 387/4 - tableau 7 (utilisation sporadique)]]</f>
        <v>1485</v>
      </c>
      <c r="F33" s="53"/>
      <c r="G33" s="53"/>
    </row>
    <row r="34" spans="1:7" ht="14.25" x14ac:dyDescent="0.25">
      <c r="A34" s="41" t="s">
        <v>61</v>
      </c>
      <c r="B34" s="44">
        <v>1240</v>
      </c>
      <c r="C34" s="43">
        <v>0.5</v>
      </c>
      <c r="D34" s="46">
        <f>Tableau11[[#This Row],[Heures d''utilisation à pleine charge selon SIA 2024]]*Tableau11[[#This Row],[Facteur de correction de la simultanéité selon SIA 387/4 - tableau 7 (utilisation sporadique)]]</f>
        <v>620</v>
      </c>
      <c r="F34" s="53"/>
      <c r="G34" s="53"/>
    </row>
    <row r="35" spans="1:7" x14ac:dyDescent="0.25">
      <c r="B35" s="42"/>
    </row>
  </sheetData>
  <sheetProtection selectLockedCells="1" selectUnlockedCell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8"/>
  <sheetViews>
    <sheetView workbookViewId="0">
      <selection activeCell="B15" sqref="B15"/>
    </sheetView>
  </sheetViews>
  <sheetFormatPr baseColWidth="10" defaultColWidth="20.7109375" defaultRowHeight="12.75" x14ac:dyDescent="0.25"/>
  <cols>
    <col min="1" max="2" width="40.7109375" style="2" customWidth="1"/>
    <col min="3" max="16384" width="20.7109375" style="2"/>
  </cols>
  <sheetData>
    <row r="1" spans="1:2" ht="15" x14ac:dyDescent="0.25">
      <c r="A1" s="1" t="s">
        <v>16</v>
      </c>
    </row>
    <row r="3" spans="1:2" ht="38.25" x14ac:dyDescent="0.25">
      <c r="A3" s="28" t="s">
        <v>18</v>
      </c>
      <c r="B3" s="28" t="s">
        <v>62</v>
      </c>
    </row>
    <row r="4" spans="1:2" ht="25.5" customHeight="1" x14ac:dyDescent="0.25">
      <c r="A4" s="25" t="s">
        <v>19</v>
      </c>
      <c r="B4" s="29">
        <v>1</v>
      </c>
    </row>
    <row r="5" spans="1:2" ht="25.5" customHeight="1" x14ac:dyDescent="0.25">
      <c r="A5" s="25" t="s">
        <v>68</v>
      </c>
      <c r="B5" s="29">
        <v>0.7</v>
      </c>
    </row>
    <row r="6" spans="1:2" ht="25.5" customHeight="1" x14ac:dyDescent="0.25">
      <c r="A6" s="25" t="s">
        <v>63</v>
      </c>
      <c r="B6" s="29">
        <v>0.8</v>
      </c>
    </row>
    <row r="7" spans="1:2" ht="25.5" customHeight="1" x14ac:dyDescent="0.25">
      <c r="A7" s="25" t="s">
        <v>75</v>
      </c>
      <c r="B7" s="45">
        <f>B6/2</f>
        <v>0.4</v>
      </c>
    </row>
    <row r="8" spans="1:2" ht="25.5" customHeight="1" x14ac:dyDescent="0.25">
      <c r="A8" s="54" t="s">
        <v>64</v>
      </c>
      <c r="B8" s="55" t="s">
        <v>65</v>
      </c>
    </row>
  </sheetData>
  <sheetProtection selectLockedCells="1" selectUnlockedCells="1"/>
  <pageMargins left="0.7" right="0.7" top="0.75" bottom="0.75" header="0.3" footer="0.3"/>
  <legacy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Calcul éclairage</vt:lpstr>
      <vt:lpstr>Calcul éclairage_exemple</vt:lpstr>
      <vt:lpstr>liste_affectations local</vt:lpstr>
      <vt:lpstr>mode de régulation</vt:lpstr>
      <vt:lpstr>'Calcul éclairage'!Zone_d_impression</vt:lpstr>
      <vt:lpstr>'Calcul éclairage_exemple'!Zone_d_impression</vt:lpstr>
    </vt:vector>
  </TitlesOfParts>
  <Company>Ville de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Mathurin Dupanier</dc:creator>
  <cp:lastModifiedBy>Antille Baptiste</cp:lastModifiedBy>
  <cp:lastPrinted>2020-11-23T07:25:39Z</cp:lastPrinted>
  <dcterms:created xsi:type="dcterms:W3CDTF">2018-03-13T15:26:00Z</dcterms:created>
  <dcterms:modified xsi:type="dcterms:W3CDTF">2023-01-12T12:37:33Z</dcterms:modified>
</cp:coreProperties>
</file>